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4155" activeTab="0"/>
  </bookViews>
  <sheets>
    <sheet name="C.P." sheetId="1" r:id="rId1"/>
    <sheet name="Immobilizzazioni" sheetId="2" r:id="rId2"/>
    <sheet name="Foglio1" sheetId="3" r:id="rId3"/>
  </sheets>
  <definedNames>
    <definedName name="_xlnm.Print_Area" localSheetId="0">'C.P.'!$A$1:$H$214</definedName>
  </definedNames>
  <calcPr fullCalcOnLoad="1"/>
</workbook>
</file>

<file path=xl/sharedStrings.xml><?xml version="1.0" encoding="utf-8"?>
<sst xmlns="http://schemas.openxmlformats.org/spreadsheetml/2006/main" count="274" uniqueCount="161">
  <si>
    <t xml:space="preserve">IMPORTI </t>
  </si>
  <si>
    <t>CONSISTENZA</t>
  </si>
  <si>
    <t>VARIAZIONI DA</t>
  </si>
  <si>
    <t xml:space="preserve">VARIAZIONI DA </t>
  </si>
  <si>
    <t>PARZIALI</t>
  </si>
  <si>
    <t>INIZIALE</t>
  </si>
  <si>
    <t>C/FINANZIARIO</t>
  </si>
  <si>
    <t>ALTRE CAUSE</t>
  </si>
  <si>
    <t>FINALE</t>
  </si>
  <si>
    <t>+</t>
  </si>
  <si>
    <t>-</t>
  </si>
  <si>
    <t xml:space="preserve">            1) Costi pluriennali ricapitalizzati</t>
  </si>
  <si>
    <t xml:space="preserve">                     (relativo fondo di ammortamento in detrazione)</t>
  </si>
  <si>
    <t>Totale</t>
  </si>
  <si>
    <t xml:space="preserve">            2) Terreni (patrimonio indisponibile)</t>
  </si>
  <si>
    <t xml:space="preserve">            3) Terreni (patrimonio disponibile)</t>
  </si>
  <si>
    <t xml:space="preserve">            4) Fabbricati (patrimonio indisponibile)</t>
  </si>
  <si>
    <t xml:space="preserve">            5) Fabbricati (patrimonio disponibile)</t>
  </si>
  <si>
    <t xml:space="preserve">            6) Macchinari, attrezzature e impianti</t>
  </si>
  <si>
    <t xml:space="preserve">            7) Attrezzature e sistemi informatici</t>
  </si>
  <si>
    <t xml:space="preserve">            8) Automezzi e motomezzi</t>
  </si>
  <si>
    <t xml:space="preserve">            9) Mobili e macchine d'ufficio</t>
  </si>
  <si>
    <t xml:space="preserve">           10) Universalità di beni (patrimonio indisponibile)</t>
  </si>
  <si>
    <t xml:space="preserve">           11) Universalità di beni (patrimonio disponibile)</t>
  </si>
  <si>
    <t xml:space="preserve">           12) Diritti reali su beni di terzi</t>
  </si>
  <si>
    <t xml:space="preserve">           13) Immobilizzazioni in corso</t>
  </si>
  <si>
    <t xml:space="preserve">            1) Partecipazioni in:</t>
  </si>
  <si>
    <t xml:space="preserve">                       a) imprese controllate</t>
  </si>
  <si>
    <t xml:space="preserve">                       b) imprese collegate</t>
  </si>
  <si>
    <t xml:space="preserve">                       c) altre imprese </t>
  </si>
  <si>
    <t xml:space="preserve">            2) Crediti verso:</t>
  </si>
  <si>
    <t xml:space="preserve">            3) Titoli (versamenti a medio e lungo termine)</t>
  </si>
  <si>
    <t xml:space="preserve">            4) Crediti di dubbia esigibilità</t>
  </si>
  <si>
    <t xml:space="preserve">                        (detratto il fondo svalutazione crediti)</t>
  </si>
  <si>
    <t xml:space="preserve">            5) Crediti per depositi cauzionali</t>
  </si>
  <si>
    <t>TOTALE IMMOBILIZZAZIONI</t>
  </si>
  <si>
    <t xml:space="preserve">            1) Verso contribuenti</t>
  </si>
  <si>
    <t xml:space="preserve">            2) Verso enti del settore pubblico allargato</t>
  </si>
  <si>
    <t xml:space="preserve">                       a) Stato                            - correnti</t>
  </si>
  <si>
    <t xml:space="preserve">                                                                   - capitale</t>
  </si>
  <si>
    <t xml:space="preserve">                       b) Regione                      - correnti</t>
  </si>
  <si>
    <t xml:space="preserve">                                                                    - capitale</t>
  </si>
  <si>
    <t xml:space="preserve">                       c) Altri                               - correnti</t>
  </si>
  <si>
    <t xml:space="preserve">            3) Verso debitori diversi</t>
  </si>
  <si>
    <t xml:space="preserve">                       a) verso utenti di servizi pubblici</t>
  </si>
  <si>
    <t xml:space="preserve">                       b) verso utenti di beni patrimoniali</t>
  </si>
  <si>
    <t xml:space="preserve">                       c) verso altri                    - correnti</t>
  </si>
  <si>
    <t xml:space="preserve">                       d) da alienazioni patrimoniali</t>
  </si>
  <si>
    <t xml:space="preserve">                       e) per somme corrisposte c/terzi</t>
  </si>
  <si>
    <t xml:space="preserve">            4) Crediti per IVA</t>
  </si>
  <si>
    <t xml:space="preserve">            5) Per depositi</t>
  </si>
  <si>
    <t xml:space="preserve">                       a) banche</t>
  </si>
  <si>
    <t xml:space="preserve">                       b) cassa depositi e prestiti</t>
  </si>
  <si>
    <t xml:space="preserve">            1) Titoli</t>
  </si>
  <si>
    <t xml:space="preserve">            1) Fondo di cassa</t>
  </si>
  <si>
    <t xml:space="preserve">            2) Depositi bancari</t>
  </si>
  <si>
    <t>TOTALE ATTIVO CIRCOLANTE</t>
  </si>
  <si>
    <t xml:space="preserve">      I)    Ratei attivi</t>
  </si>
  <si>
    <t xml:space="preserve">      II)   Risconti attivi</t>
  </si>
  <si>
    <t>TOTALE RATEI E RISCONTI</t>
  </si>
  <si>
    <t>TOTALE DELL'ATTIVO (A + B + C)</t>
  </si>
  <si>
    <t>D)      OPERE DA REALIZZARE</t>
  </si>
  <si>
    <t>E)      BENI CONFERITI IN AZIENDE SPECIALI</t>
  </si>
  <si>
    <t>F)      BENI DI TERZI</t>
  </si>
  <si>
    <t>TOTALE CONTI D'ORDINE</t>
  </si>
  <si>
    <t xml:space="preserve">      I)    Netto patrimoniale</t>
  </si>
  <si>
    <t xml:space="preserve">      II)   Netto da beni demaniali</t>
  </si>
  <si>
    <t xml:space="preserve"> TOTALE PATRIMONIO NETTO</t>
  </si>
  <si>
    <t xml:space="preserve">      I)    Conferimenti da trasferimenti in c/capitale</t>
  </si>
  <si>
    <t xml:space="preserve">      II)   Conferimenti da concessioni di edificare</t>
  </si>
  <si>
    <t>TOTALE CONFERIMENTI</t>
  </si>
  <si>
    <t xml:space="preserve">                  1) per finanziamenti a breve termine</t>
  </si>
  <si>
    <t xml:space="preserve">                  2) per mutui e prestiti</t>
  </si>
  <si>
    <t xml:space="preserve">                  3) per prestiti obbligazionari</t>
  </si>
  <si>
    <t xml:space="preserve">                  4) per debiti pluriennali</t>
  </si>
  <si>
    <t xml:space="preserve">                       c) altri (aziende speciali, consorzi, istituzioni)</t>
  </si>
  <si>
    <t>TOTALE DEBITI</t>
  </si>
  <si>
    <t xml:space="preserve">      I)    Ratei passivi</t>
  </si>
  <si>
    <t xml:space="preserve">      II)   Risconti passivi</t>
  </si>
  <si>
    <t>TOTALE DEL PASSIVO (A + B + C + D)</t>
  </si>
  <si>
    <t xml:space="preserve">        CONTI D'ORDINE</t>
  </si>
  <si>
    <t>COMUNE DI MAGLIANO ROMANO</t>
  </si>
  <si>
    <t xml:space="preserve">MAGLIANO ROMANO (RM) </t>
  </si>
  <si>
    <t xml:space="preserve">            1a) Beni demaniali-Terreni</t>
  </si>
  <si>
    <t xml:space="preserve">            1) Beni demaniali + Fabbricati e impianti</t>
  </si>
  <si>
    <t>ANNO 2015</t>
  </si>
  <si>
    <t>IMPORTO</t>
  </si>
  <si>
    <t>Trasferimenti da concessioni di edificare</t>
  </si>
  <si>
    <t>Totale ammortamento trasf. c/capitale</t>
  </si>
  <si>
    <t>Trasferimenti in c/capitale</t>
  </si>
  <si>
    <t>Totale beni demaniali</t>
  </si>
  <si>
    <t>MUTUO</t>
  </si>
  <si>
    <t>AMMORT.</t>
  </si>
  <si>
    <t>BENI DEMANIALI</t>
  </si>
  <si>
    <t>ACQUISIZIONI ANNO 2015</t>
  </si>
  <si>
    <t>TIPO FINANZ.</t>
  </si>
  <si>
    <t>MACCHINARI ATTREZZATURE IMPIANTI</t>
  </si>
  <si>
    <t>Totale macchinari attrezzature impianti</t>
  </si>
  <si>
    <t>SISTEMI INFORMATICI</t>
  </si>
  <si>
    <t>Totale sistemi informatici</t>
  </si>
  <si>
    <t>TOTALE ACQUISIZIONE PATRIMONIO</t>
  </si>
  <si>
    <t xml:space="preserve">QUOTA AMMORTAMENTO POSITIVO </t>
  </si>
  <si>
    <t xml:space="preserve">Quota anni precedenti </t>
  </si>
  <si>
    <t>Totale ammortamento trasf. concessioni da edificare</t>
  </si>
  <si>
    <t>TOTALE AMMORTAMENTO POSITIVO</t>
  </si>
  <si>
    <t>IMPIANTO VIDEOSORVEGLIANZA</t>
  </si>
  <si>
    <t>SCAFFALI PER ARCHIVIO</t>
  </si>
  <si>
    <t>RIQUALIFICAZIONE VERDE PUBBLICO</t>
  </si>
  <si>
    <t>COMPLETAMENTO PUBBLICA ILLUMINAZIONE</t>
  </si>
  <si>
    <t>IMPIANTO FOTOVOLTAICO</t>
  </si>
  <si>
    <t>RAGIONE/FONDI C.</t>
  </si>
  <si>
    <t>COMPLETAMENTO AREA PIC NIC</t>
  </si>
  <si>
    <t>REGIONE/COMUNE</t>
  </si>
  <si>
    <t>MAUTENZIONE PUBBLICA ILLUMINAZIONE</t>
  </si>
  <si>
    <t>ONERI</t>
  </si>
  <si>
    <t>LAVORI DI COMPLETAMENTO DELLA VIABILITA' RURALE</t>
  </si>
  <si>
    <t>SISTEMAZIONE VIA DELLA FONTANACCIA</t>
  </si>
  <si>
    <t>SISTEMAZIONE VIA FALERIA</t>
  </si>
  <si>
    <t>COMPUTER UFFICIO COMUNALE</t>
  </si>
  <si>
    <t>SPESE CORRENTI</t>
  </si>
  <si>
    <t>Totale mobili e macchine d'ufficio</t>
  </si>
  <si>
    <t>MOBILI e MACCHINE D'UFFICIO</t>
  </si>
  <si>
    <t>UNIVERSALITA' DEI BENI INDISPONIBILI</t>
  </si>
  <si>
    <t>Totale universalita' dei beni indisponibili</t>
  </si>
  <si>
    <t>Arredi per asilo comunale</t>
  </si>
  <si>
    <t>SPESA CORRENTE</t>
  </si>
  <si>
    <t>AMMORT. POSITIVO</t>
  </si>
  <si>
    <t xml:space="preserve">     CONTO DEL PATRIMONIO (ATTIVO)</t>
  </si>
  <si>
    <t xml:space="preserve">     CONTO DEL PATRIMONIO (PASSIVO)</t>
  </si>
  <si>
    <t xml:space="preserve">REGIONE </t>
  </si>
  <si>
    <t>REGIONE</t>
  </si>
  <si>
    <t>LEGGITTIMAZIONI</t>
  </si>
  <si>
    <t>COMUNE</t>
  </si>
  <si>
    <t>CE</t>
  </si>
  <si>
    <r>
      <t xml:space="preserve">A)   </t>
    </r>
    <r>
      <rPr>
        <b/>
        <u val="single"/>
        <sz val="9"/>
        <rFont val="Calibri"/>
        <family val="2"/>
      </rPr>
      <t>IMMOBILIZZAZIONI</t>
    </r>
  </si>
  <si>
    <r>
      <t xml:space="preserve">      I)    </t>
    </r>
    <r>
      <rPr>
        <u val="single"/>
        <sz val="9"/>
        <rFont val="Calibri"/>
        <family val="2"/>
      </rPr>
      <t>IMMOBILIZZAZIONI IMMATERIALI</t>
    </r>
  </si>
  <si>
    <r>
      <t xml:space="preserve">      II)   </t>
    </r>
    <r>
      <rPr>
        <u val="single"/>
        <sz val="9"/>
        <rFont val="Calibri"/>
        <family val="2"/>
      </rPr>
      <t xml:space="preserve"> IMMOBILIZZAZIONI MATERIALI</t>
    </r>
  </si>
  <si>
    <r>
      <t xml:space="preserve">      III)    </t>
    </r>
    <r>
      <rPr>
        <u val="single"/>
        <sz val="9"/>
        <rFont val="Calibri"/>
        <family val="2"/>
      </rPr>
      <t>IMMOBILIZZAZIONI FINANZIARIE</t>
    </r>
  </si>
  <si>
    <r>
      <t xml:space="preserve">B)  </t>
    </r>
    <r>
      <rPr>
        <b/>
        <u val="single"/>
        <sz val="9"/>
        <rFont val="Calibri"/>
        <family val="2"/>
      </rPr>
      <t xml:space="preserve"> ATTIVO CIRCOLANTE</t>
    </r>
  </si>
  <si>
    <r>
      <t xml:space="preserve">      I)    </t>
    </r>
    <r>
      <rPr>
        <u val="single"/>
        <sz val="9"/>
        <rFont val="Calibri"/>
        <family val="2"/>
      </rPr>
      <t>RIMANENZE</t>
    </r>
  </si>
  <si>
    <r>
      <t xml:space="preserve">      II)    </t>
    </r>
    <r>
      <rPr>
        <u val="single"/>
        <sz val="9"/>
        <rFont val="Calibri"/>
        <family val="2"/>
      </rPr>
      <t>CREDITI</t>
    </r>
  </si>
  <si>
    <r>
      <t xml:space="preserve">      III)   </t>
    </r>
    <r>
      <rPr>
        <u val="single"/>
        <sz val="9"/>
        <rFont val="Calibri"/>
        <family val="2"/>
      </rPr>
      <t xml:space="preserve"> ATTIVITA' FINANZIARIE CHE NON</t>
    </r>
  </si>
  <si>
    <r>
      <t xml:space="preserve">             </t>
    </r>
    <r>
      <rPr>
        <u val="single"/>
        <sz val="9"/>
        <rFont val="Calibri"/>
        <family val="2"/>
      </rPr>
      <t>COSTITUISCONO IMMOBILIZZI</t>
    </r>
  </si>
  <si>
    <r>
      <t xml:space="preserve">      IV)    </t>
    </r>
    <r>
      <rPr>
        <u val="single"/>
        <sz val="9"/>
        <rFont val="Calibri"/>
        <family val="2"/>
      </rPr>
      <t>DISPONIBILITA' LIQUIDE</t>
    </r>
  </si>
  <si>
    <r>
      <t xml:space="preserve">C)   </t>
    </r>
    <r>
      <rPr>
        <b/>
        <u val="single"/>
        <sz val="9"/>
        <rFont val="Calibri"/>
        <family val="2"/>
      </rPr>
      <t>RATEI E RISCONTI</t>
    </r>
  </si>
  <si>
    <r>
      <t xml:space="preserve">        </t>
    </r>
    <r>
      <rPr>
        <b/>
        <u val="single"/>
        <sz val="9"/>
        <rFont val="Calibri"/>
        <family val="2"/>
      </rPr>
      <t>CONTI D'ORDINE</t>
    </r>
  </si>
  <si>
    <r>
      <t xml:space="preserve">A)   </t>
    </r>
    <r>
      <rPr>
        <b/>
        <u val="single"/>
        <sz val="9"/>
        <rFont val="Calibri"/>
        <family val="2"/>
      </rPr>
      <t>PATRIMONIO NETTO</t>
    </r>
  </si>
  <si>
    <r>
      <t xml:space="preserve">B)   </t>
    </r>
    <r>
      <rPr>
        <b/>
        <u val="single"/>
        <sz val="9"/>
        <rFont val="Calibri"/>
        <family val="2"/>
      </rPr>
      <t>CONFERIMENTI</t>
    </r>
  </si>
  <si>
    <r>
      <t xml:space="preserve">C)    </t>
    </r>
    <r>
      <rPr>
        <b/>
        <u val="single"/>
        <sz val="9"/>
        <rFont val="Calibri"/>
        <family val="2"/>
      </rPr>
      <t>DEBITI</t>
    </r>
  </si>
  <si>
    <r>
      <t xml:space="preserve">      I)    </t>
    </r>
    <r>
      <rPr>
        <u val="single"/>
        <sz val="9"/>
        <rFont val="Calibri"/>
        <family val="2"/>
      </rPr>
      <t>Debiti di finanziamento</t>
    </r>
  </si>
  <si>
    <r>
      <t xml:space="preserve">      II)    </t>
    </r>
    <r>
      <rPr>
        <u val="single"/>
        <sz val="9"/>
        <rFont val="Calibri"/>
        <family val="2"/>
      </rPr>
      <t>Debiti di funzionamento</t>
    </r>
  </si>
  <si>
    <r>
      <t xml:space="preserve">      III)   </t>
    </r>
    <r>
      <rPr>
        <u val="single"/>
        <sz val="9"/>
        <rFont val="Calibri"/>
        <family val="2"/>
      </rPr>
      <t>Debiti per IVA</t>
    </r>
  </si>
  <si>
    <r>
      <t xml:space="preserve">      IV)  </t>
    </r>
    <r>
      <rPr>
        <u val="single"/>
        <sz val="9"/>
        <rFont val="Calibri"/>
        <family val="2"/>
      </rPr>
      <t>Debiti per anticipazioni di cassa</t>
    </r>
  </si>
  <si>
    <r>
      <t xml:space="preserve">      V)   </t>
    </r>
    <r>
      <rPr>
        <u val="single"/>
        <sz val="9"/>
        <rFont val="Calibri"/>
        <family val="2"/>
      </rPr>
      <t>Debiti per somme anticipate da terzi</t>
    </r>
  </si>
  <si>
    <r>
      <t xml:space="preserve">      VI)  </t>
    </r>
    <r>
      <rPr>
        <u val="single"/>
        <sz val="9"/>
        <rFont val="Calibri"/>
        <family val="2"/>
      </rPr>
      <t>Debiti verso:</t>
    </r>
  </si>
  <si>
    <r>
      <t xml:space="preserve">      VII)  </t>
    </r>
    <r>
      <rPr>
        <u val="single"/>
        <sz val="9"/>
        <rFont val="Calibri"/>
        <family val="2"/>
      </rPr>
      <t>Altri debiti</t>
    </r>
  </si>
  <si>
    <r>
      <t xml:space="preserve">D)   </t>
    </r>
    <r>
      <rPr>
        <b/>
        <u val="single"/>
        <sz val="9"/>
        <rFont val="Calibri"/>
        <family val="2"/>
      </rPr>
      <t>RATEI E RISCONTI</t>
    </r>
  </si>
  <si>
    <r>
      <t xml:space="preserve">E)      </t>
    </r>
    <r>
      <rPr>
        <b/>
        <u val="single"/>
        <sz val="9"/>
        <rFont val="Calibri"/>
        <family val="2"/>
      </rPr>
      <t>IMPEGNI OPERE DA REALIZZARE</t>
    </r>
  </si>
  <si>
    <r>
      <t xml:space="preserve">F)      </t>
    </r>
    <r>
      <rPr>
        <b/>
        <u val="single"/>
        <sz val="9"/>
        <rFont val="Calibri"/>
        <family val="2"/>
      </rPr>
      <t>CONFERIMENTI IN AZIENDE SPECIALI</t>
    </r>
  </si>
  <si>
    <r>
      <t xml:space="preserve">G)      </t>
    </r>
    <r>
      <rPr>
        <b/>
        <u val="single"/>
        <sz val="9"/>
        <rFont val="Calibri"/>
        <family val="2"/>
      </rPr>
      <t>BENI DI TERZI</t>
    </r>
  </si>
  <si>
    <t>MAGLIANO ROMANO, LI' __31/12/2015_______________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</si>
</sst>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00"/>
    <numFmt numFmtId="172" formatCode="#,##0.00_ ;\-#,##0.00\ 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_-* #,##0.000_-;\-* #,##0.000_-;_-* &quot;-&quot;??_-;_-@_-"/>
    <numFmt numFmtId="179" formatCode="_-* #,##0_-;\-* #,##0_-;_-* \-_-;_-@_-"/>
    <numFmt numFmtId="180" formatCode="_-* #,##0.00_-;\-* #,##0.00_-;_-* \-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43" fontId="0" fillId="0" borderId="0" xfId="45" applyFont="1" applyAlignment="1">
      <alignment/>
    </xf>
    <xf numFmtId="43" fontId="28" fillId="0" borderId="0" xfId="45" applyFont="1" applyAlignment="1">
      <alignment vertical="top"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3" fontId="24" fillId="0" borderId="0" xfId="45" applyFont="1" applyAlignment="1">
      <alignment/>
    </xf>
    <xf numFmtId="0" fontId="24" fillId="0" borderId="0" xfId="0" applyFont="1" applyAlignment="1">
      <alignment/>
    </xf>
    <xf numFmtId="43" fontId="24" fillId="0" borderId="0" xfId="45" applyFont="1" applyAlignment="1">
      <alignment vertical="top"/>
    </xf>
    <xf numFmtId="43" fontId="23" fillId="0" borderId="0" xfId="45" applyFont="1" applyAlignment="1">
      <alignment horizontal="center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top" wrapText="1"/>
    </xf>
    <xf numFmtId="4" fontId="24" fillId="0" borderId="0" xfId="0" applyNumberFormat="1" applyFont="1" applyAlignment="1">
      <alignment/>
    </xf>
    <xf numFmtId="43" fontId="23" fillId="0" borderId="0" xfId="45" applyFont="1" applyAlignment="1">
      <alignment/>
    </xf>
    <xf numFmtId="43" fontId="23" fillId="0" borderId="0" xfId="45" applyFont="1" applyAlignment="1">
      <alignment vertical="top"/>
    </xf>
    <xf numFmtId="43" fontId="24" fillId="0" borderId="0" xfId="0" applyNumberFormat="1" applyFont="1" applyAlignment="1">
      <alignment/>
    </xf>
    <xf numFmtId="173" fontId="24" fillId="0" borderId="0" xfId="45" applyNumberFormat="1" applyFont="1" applyAlignment="1">
      <alignment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4" fontId="26" fillId="0" borderId="11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Continuous"/>
    </xf>
    <xf numFmtId="4" fontId="26" fillId="0" borderId="14" xfId="0" applyNumberFormat="1" applyFont="1" applyBorder="1" applyAlignment="1">
      <alignment horizontal="centerContinuous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Continuous"/>
    </xf>
    <xf numFmtId="4" fontId="26" fillId="0" borderId="19" xfId="0" applyNumberFormat="1" applyFont="1" applyBorder="1" applyAlignment="1">
      <alignment horizontal="centerContinuous"/>
    </xf>
    <xf numFmtId="4" fontId="26" fillId="0" borderId="20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4" fontId="26" fillId="0" borderId="25" xfId="0" applyNumberFormat="1" applyFont="1" applyBorder="1" applyAlignment="1">
      <alignment/>
    </xf>
    <xf numFmtId="4" fontId="26" fillId="0" borderId="26" xfId="0" applyNumberFormat="1" applyFont="1" applyBorder="1" applyAlignment="1">
      <alignment/>
    </xf>
    <xf numFmtId="4" fontId="26" fillId="0" borderId="26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4" fontId="26" fillId="0" borderId="24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 horizontal="right"/>
    </xf>
    <xf numFmtId="4" fontId="26" fillId="0" borderId="25" xfId="0" applyNumberFormat="1" applyFont="1" applyFill="1" applyBorder="1" applyAlignment="1">
      <alignment/>
    </xf>
    <xf numFmtId="4" fontId="26" fillId="0" borderId="25" xfId="46" applyNumberFormat="1" applyFont="1" applyBorder="1" applyAlignment="1">
      <alignment/>
    </xf>
    <xf numFmtId="4" fontId="26" fillId="0" borderId="0" xfId="46" applyNumberFormat="1" applyFont="1" applyBorder="1" applyAlignment="1">
      <alignment/>
    </xf>
    <xf numFmtId="4" fontId="26" fillId="0" borderId="27" xfId="0" applyNumberFormat="1" applyFont="1" applyBorder="1" applyAlignment="1">
      <alignment/>
    </xf>
    <xf numFmtId="4" fontId="26" fillId="0" borderId="28" xfId="0" applyNumberFormat="1" applyFont="1" applyBorder="1" applyAlignment="1">
      <alignment/>
    </xf>
    <xf numFmtId="4" fontId="26" fillId="0" borderId="29" xfId="0" applyNumberFormat="1" applyFont="1" applyBorder="1" applyAlignment="1">
      <alignment/>
    </xf>
    <xf numFmtId="4" fontId="25" fillId="0" borderId="30" xfId="0" applyNumberFormat="1" applyFont="1" applyBorder="1" applyAlignment="1">
      <alignment horizontal="center"/>
    </xf>
    <xf numFmtId="4" fontId="26" fillId="0" borderId="31" xfId="0" applyNumberFormat="1" applyFont="1" applyBorder="1" applyAlignment="1">
      <alignment/>
    </xf>
    <xf numFmtId="4" fontId="26" fillId="0" borderId="32" xfId="0" applyNumberFormat="1" applyFont="1" applyBorder="1" applyAlignment="1">
      <alignment/>
    </xf>
    <xf numFmtId="4" fontId="26" fillId="0" borderId="33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34" xfId="0" applyNumberFormat="1" applyFont="1" applyBorder="1" applyAlignment="1">
      <alignment/>
    </xf>
    <xf numFmtId="4" fontId="26" fillId="0" borderId="35" xfId="0" applyNumberFormat="1" applyFont="1" applyBorder="1" applyAlignment="1">
      <alignment/>
    </xf>
    <xf numFmtId="4" fontId="26" fillId="0" borderId="36" xfId="0" applyNumberFormat="1" applyFont="1" applyBorder="1" applyAlignment="1">
      <alignment/>
    </xf>
    <xf numFmtId="4" fontId="26" fillId="0" borderId="37" xfId="0" applyNumberFormat="1" applyFont="1" applyBorder="1" applyAlignment="1">
      <alignment/>
    </xf>
    <xf numFmtId="4" fontId="26" fillId="0" borderId="38" xfId="0" applyNumberFormat="1" applyFont="1" applyBorder="1" applyAlignment="1">
      <alignment/>
    </xf>
    <xf numFmtId="4" fontId="26" fillId="0" borderId="39" xfId="0" applyNumberFormat="1" applyFont="1" applyBorder="1" applyAlignment="1">
      <alignment/>
    </xf>
    <xf numFmtId="4" fontId="26" fillId="0" borderId="0" xfId="0" applyNumberFormat="1" applyFont="1" applyAlignment="1">
      <alignment horizontal="right" vertical="center"/>
    </xf>
    <xf numFmtId="4" fontId="26" fillId="0" borderId="40" xfId="0" applyNumberFormat="1" applyFont="1" applyBorder="1" applyAlignment="1">
      <alignment/>
    </xf>
    <xf numFmtId="4" fontId="26" fillId="0" borderId="34" xfId="0" applyNumberFormat="1" applyFont="1" applyFill="1" applyBorder="1" applyAlignment="1">
      <alignment/>
    </xf>
    <xf numFmtId="4" fontId="26" fillId="0" borderId="41" xfId="0" applyNumberFormat="1" applyFont="1" applyBorder="1" applyAlignment="1">
      <alignment/>
    </xf>
    <xf numFmtId="4" fontId="26" fillId="0" borderId="42" xfId="0" applyNumberFormat="1" applyFont="1" applyBorder="1" applyAlignment="1">
      <alignment/>
    </xf>
    <xf numFmtId="4" fontId="26" fillId="0" borderId="43" xfId="0" applyNumberFormat="1" applyFont="1" applyBorder="1" applyAlignment="1">
      <alignment/>
    </xf>
    <xf numFmtId="4" fontId="26" fillId="0" borderId="44" xfId="0" applyNumberFormat="1" applyFont="1" applyBorder="1" applyAlignment="1">
      <alignment/>
    </xf>
    <xf numFmtId="4" fontId="26" fillId="0" borderId="45" xfId="0" applyNumberFormat="1" applyFont="1" applyBorder="1" applyAlignment="1">
      <alignment/>
    </xf>
    <xf numFmtId="4" fontId="26" fillId="0" borderId="46" xfId="0" applyNumberFormat="1" applyFont="1" applyBorder="1" applyAlignment="1">
      <alignment/>
    </xf>
    <xf numFmtId="4" fontId="25" fillId="0" borderId="0" xfId="0" applyNumberFormat="1" applyFont="1" applyAlignment="1">
      <alignment horizontal="center"/>
    </xf>
    <xf numFmtId="4" fontId="26" fillId="0" borderId="4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48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4" fontId="25" fillId="0" borderId="20" xfId="0" applyNumberFormat="1" applyFont="1" applyBorder="1" applyAlignment="1">
      <alignment horizontal="center"/>
    </xf>
    <xf numFmtId="4" fontId="25" fillId="0" borderId="0" xfId="45" applyNumberFormat="1" applyFont="1" applyAlignment="1">
      <alignment/>
    </xf>
    <xf numFmtId="4" fontId="26" fillId="0" borderId="0" xfId="0" applyNumberFormat="1" applyFont="1" applyBorder="1" applyAlignment="1">
      <alignment horizontal="center"/>
    </xf>
    <xf numFmtId="4" fontId="26" fillId="0" borderId="49" xfId="0" applyNumberFormat="1" applyFont="1" applyBorder="1" applyAlignment="1">
      <alignment/>
    </xf>
    <xf numFmtId="4" fontId="25" fillId="0" borderId="22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31" xfId="0" applyNumberFormat="1" applyFont="1" applyBorder="1" applyAlignment="1">
      <alignment horizontal="center"/>
    </xf>
    <xf numFmtId="4" fontId="26" fillId="0" borderId="26" xfId="46" applyNumberFormat="1" applyFont="1" applyBorder="1" applyAlignment="1">
      <alignment/>
    </xf>
    <xf numFmtId="4" fontId="26" fillId="0" borderId="39" xfId="46" applyNumberFormat="1" applyFont="1" applyBorder="1" applyAlignment="1">
      <alignment/>
    </xf>
    <xf numFmtId="4" fontId="26" fillId="0" borderId="0" xfId="0" applyNumberFormat="1" applyFont="1" applyBorder="1" applyAlignment="1">
      <alignment horizontal="right" vertical="center"/>
    </xf>
    <xf numFmtId="4" fontId="26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="110" zoomScaleNormal="110" zoomScalePageLayoutView="0" workbookViewId="0" topLeftCell="A1">
      <selection activeCell="A214" sqref="A214"/>
    </sheetView>
  </sheetViews>
  <sheetFormatPr defaultColWidth="9.140625" defaultRowHeight="12.75"/>
  <cols>
    <col min="1" max="1" width="47.8515625" style="20" customWidth="1"/>
    <col min="2" max="2" width="11.7109375" style="20" customWidth="1"/>
    <col min="3" max="3" width="15.421875" style="20" customWidth="1"/>
    <col min="4" max="5" width="13.7109375" style="20" customWidth="1"/>
    <col min="6" max="6" width="16.57421875" style="20" customWidth="1"/>
    <col min="7" max="7" width="13.7109375" style="20" customWidth="1"/>
    <col min="8" max="8" width="14.57421875" style="20" customWidth="1"/>
    <col min="9" max="9" width="13.57421875" style="20" bestFit="1" customWidth="1"/>
    <col min="10" max="10" width="13.140625" style="20" bestFit="1" customWidth="1"/>
    <col min="11" max="16384" width="9.140625" style="20" customWidth="1"/>
  </cols>
  <sheetData>
    <row r="1" spans="1:8" ht="12">
      <c r="A1" s="19" t="s">
        <v>81</v>
      </c>
      <c r="B1" s="19" t="s">
        <v>127</v>
      </c>
      <c r="H1" s="21" t="s">
        <v>85</v>
      </c>
    </row>
    <row r="2" spans="1:8" ht="15.75" customHeight="1" thickBot="1">
      <c r="A2" s="19"/>
      <c r="B2" s="19"/>
      <c r="H2" s="21"/>
    </row>
    <row r="3" spans="2:8" ht="9.75" customHeight="1">
      <c r="B3" s="22" t="s">
        <v>0</v>
      </c>
      <c r="C3" s="23" t="s">
        <v>1</v>
      </c>
      <c r="D3" s="24" t="s">
        <v>2</v>
      </c>
      <c r="E3" s="25"/>
      <c r="F3" s="24" t="s">
        <v>3</v>
      </c>
      <c r="G3" s="25"/>
      <c r="H3" s="26" t="s">
        <v>1</v>
      </c>
    </row>
    <row r="4" spans="2:8" ht="9.75" customHeight="1">
      <c r="B4" s="27" t="s">
        <v>4</v>
      </c>
      <c r="C4" s="28" t="s">
        <v>5</v>
      </c>
      <c r="D4" s="29" t="s">
        <v>6</v>
      </c>
      <c r="E4" s="30"/>
      <c r="F4" s="29" t="s">
        <v>7</v>
      </c>
      <c r="G4" s="30"/>
      <c r="H4" s="31" t="s">
        <v>8</v>
      </c>
    </row>
    <row r="5" spans="2:8" ht="9.75" customHeight="1">
      <c r="B5" s="32"/>
      <c r="C5" s="33"/>
      <c r="D5" s="33" t="s">
        <v>9</v>
      </c>
      <c r="E5" s="33" t="s">
        <v>10</v>
      </c>
      <c r="F5" s="33" t="s">
        <v>9</v>
      </c>
      <c r="G5" s="33" t="s">
        <v>10</v>
      </c>
      <c r="H5" s="33" t="s">
        <v>10</v>
      </c>
    </row>
    <row r="6" spans="2:8" ht="9.75" customHeight="1">
      <c r="B6" s="34"/>
      <c r="C6" s="35"/>
      <c r="D6" s="35"/>
      <c r="E6" s="35"/>
      <c r="F6" s="35"/>
      <c r="G6" s="36"/>
      <c r="H6" s="35"/>
    </row>
    <row r="7" spans="1:8" ht="9.75" customHeight="1">
      <c r="A7" s="19" t="s">
        <v>134</v>
      </c>
      <c r="B7" s="37"/>
      <c r="C7" s="38"/>
      <c r="D7" s="38"/>
      <c r="E7" s="38"/>
      <c r="F7" s="38"/>
      <c r="G7" s="39"/>
      <c r="H7" s="38"/>
    </row>
    <row r="8" spans="1:8" ht="9.75" customHeight="1">
      <c r="A8" s="20" t="s">
        <v>135</v>
      </c>
      <c r="B8" s="37"/>
      <c r="C8" s="38"/>
      <c r="D8" s="38"/>
      <c r="E8" s="38"/>
      <c r="F8" s="38"/>
      <c r="G8" s="39"/>
      <c r="H8" s="38"/>
    </row>
    <row r="9" spans="1:8" ht="9.75" customHeight="1">
      <c r="A9" s="20" t="s">
        <v>11</v>
      </c>
      <c r="B9" s="37">
        <v>71168.57</v>
      </c>
      <c r="C9" s="38">
        <v>32364.2</v>
      </c>
      <c r="D9" s="40"/>
      <c r="E9" s="38"/>
      <c r="F9" s="38"/>
      <c r="G9" s="38">
        <v>8091.05</v>
      </c>
      <c r="H9" s="38">
        <f>C9+D9-E9+F9-G9</f>
        <v>24273.15</v>
      </c>
    </row>
    <row r="10" spans="1:8" ht="9.75" customHeight="1">
      <c r="A10" s="41" t="s">
        <v>12</v>
      </c>
      <c r="B10" s="37">
        <v>38804.3696</v>
      </c>
      <c r="C10" s="42"/>
      <c r="D10" s="39"/>
      <c r="E10" s="39"/>
      <c r="F10" s="38"/>
      <c r="G10" s="39"/>
      <c r="H10" s="38"/>
    </row>
    <row r="11" spans="1:8" ht="9.75" customHeight="1">
      <c r="A11" s="41"/>
      <c r="B11" s="37"/>
      <c r="C11" s="38"/>
      <c r="D11" s="38"/>
      <c r="E11" s="38"/>
      <c r="F11" s="38"/>
      <c r="G11" s="39"/>
      <c r="H11" s="38"/>
    </row>
    <row r="12" spans="1:12" ht="9.75" customHeight="1">
      <c r="A12" s="21" t="s">
        <v>13</v>
      </c>
      <c r="B12" s="37"/>
      <c r="C12" s="43">
        <f aca="true" t="shared" si="0" ref="C12:H12">SUM(C9:C11)</f>
        <v>32364.2</v>
      </c>
      <c r="D12" s="43">
        <f t="shared" si="0"/>
        <v>0</v>
      </c>
      <c r="E12" s="43">
        <f t="shared" si="0"/>
        <v>0</v>
      </c>
      <c r="F12" s="43">
        <f t="shared" si="0"/>
        <v>0</v>
      </c>
      <c r="G12" s="43">
        <f t="shared" si="0"/>
        <v>8091.05</v>
      </c>
      <c r="H12" s="43">
        <f t="shared" si="0"/>
        <v>24273.15</v>
      </c>
      <c r="I12" s="44"/>
      <c r="J12" s="44"/>
      <c r="K12" s="44"/>
      <c r="L12" s="44"/>
    </row>
    <row r="13" spans="1:12" ht="9.75" customHeight="1">
      <c r="A13" s="45"/>
      <c r="B13" s="37"/>
      <c r="C13" s="38"/>
      <c r="D13" s="38"/>
      <c r="E13" s="38"/>
      <c r="F13" s="38"/>
      <c r="G13" s="39"/>
      <c r="H13" s="38"/>
      <c r="I13" s="44"/>
      <c r="J13" s="44"/>
      <c r="K13" s="44"/>
      <c r="L13" s="44"/>
    </row>
    <row r="14" spans="2:12" ht="9.75" customHeight="1">
      <c r="B14" s="37"/>
      <c r="C14" s="38"/>
      <c r="D14" s="38"/>
      <c r="E14" s="38"/>
      <c r="F14" s="38"/>
      <c r="G14" s="39"/>
      <c r="H14" s="38"/>
      <c r="I14" s="44"/>
      <c r="J14" s="44"/>
      <c r="K14" s="44"/>
      <c r="L14" s="44"/>
    </row>
    <row r="15" spans="1:12" ht="9.75" customHeight="1">
      <c r="A15" s="20" t="s">
        <v>136</v>
      </c>
      <c r="B15" s="37"/>
      <c r="C15" s="38"/>
      <c r="D15" s="38"/>
      <c r="E15" s="38"/>
      <c r="F15" s="38"/>
      <c r="G15" s="39"/>
      <c r="H15" s="38"/>
      <c r="I15" s="44"/>
      <c r="J15" s="44"/>
      <c r="K15" s="44"/>
      <c r="L15" s="44"/>
    </row>
    <row r="16" spans="1:12" ht="9.75" customHeight="1">
      <c r="A16" s="20" t="s">
        <v>84</v>
      </c>
      <c r="B16" s="37">
        <v>1738327.88</v>
      </c>
      <c r="C16" s="38">
        <v>1463530.66</v>
      </c>
      <c r="D16" s="20">
        <v>534296.8699999999</v>
      </c>
      <c r="E16" s="38"/>
      <c r="F16" s="38"/>
      <c r="G16" s="39">
        <v>55949.77</v>
      </c>
      <c r="H16" s="38">
        <f>+C16+D16-E16+F16-G16</f>
        <v>1941877.7599999998</v>
      </c>
      <c r="I16" s="44"/>
      <c r="J16" s="44"/>
      <c r="K16" s="44"/>
      <c r="L16" s="44"/>
    </row>
    <row r="17" spans="1:12" ht="9.75" customHeight="1">
      <c r="A17" s="41" t="s">
        <v>12</v>
      </c>
      <c r="B17" s="37">
        <v>274797.224784</v>
      </c>
      <c r="C17" s="42"/>
      <c r="D17" s="38"/>
      <c r="E17" s="38"/>
      <c r="F17" s="38"/>
      <c r="G17" s="39"/>
      <c r="H17" s="38">
        <f>+C17+D17-E17+F17-G17</f>
        <v>0</v>
      </c>
      <c r="I17" s="44"/>
      <c r="J17" s="44"/>
      <c r="K17" s="44"/>
      <c r="L17" s="44"/>
    </row>
    <row r="18" spans="1:12" ht="9.75" customHeight="1">
      <c r="A18" s="20" t="s">
        <v>83</v>
      </c>
      <c r="B18" s="37">
        <v>3403377.28</v>
      </c>
      <c r="C18" s="42">
        <v>3005517.44</v>
      </c>
      <c r="D18" s="44"/>
      <c r="E18" s="38"/>
      <c r="F18" s="38"/>
      <c r="G18" s="39">
        <v>61337.09</v>
      </c>
      <c r="H18" s="38">
        <f>+C18+D18-E18+F18-G18</f>
        <v>2944180.35</v>
      </c>
      <c r="I18" s="44"/>
      <c r="J18" s="44"/>
      <c r="K18" s="44"/>
      <c r="L18" s="44"/>
    </row>
    <row r="19" spans="1:12" ht="9.75" customHeight="1">
      <c r="A19" s="41" t="s">
        <v>12</v>
      </c>
      <c r="B19" s="37">
        <v>397859.84064</v>
      </c>
      <c r="C19" s="42"/>
      <c r="D19" s="44"/>
      <c r="E19" s="38"/>
      <c r="F19" s="38"/>
      <c r="G19" s="39"/>
      <c r="H19" s="38">
        <f>+C19+D19-E19+F19-G19</f>
        <v>0</v>
      </c>
      <c r="I19" s="44"/>
      <c r="J19" s="44"/>
      <c r="K19" s="44"/>
      <c r="L19" s="44"/>
    </row>
    <row r="20" spans="1:12" ht="9.75" customHeight="1">
      <c r="A20" s="20" t="s">
        <v>14</v>
      </c>
      <c r="B20" s="37"/>
      <c r="C20" s="38"/>
      <c r="E20" s="38"/>
      <c r="F20" s="38"/>
      <c r="G20" s="39"/>
      <c r="H20" s="38">
        <f>+C20-G20+F20</f>
        <v>0</v>
      </c>
      <c r="I20" s="44"/>
      <c r="J20" s="44"/>
      <c r="K20" s="44"/>
      <c r="L20" s="44"/>
    </row>
    <row r="21" spans="1:12" ht="9.75" customHeight="1">
      <c r="A21" s="20" t="s">
        <v>15</v>
      </c>
      <c r="B21" s="37">
        <v>14111</v>
      </c>
      <c r="C21" s="38">
        <v>14111</v>
      </c>
      <c r="D21" s="38"/>
      <c r="F21" s="38"/>
      <c r="H21" s="38">
        <f>+C21+D21-E21+F21-E20-G21</f>
        <v>14111</v>
      </c>
      <c r="I21" s="44"/>
      <c r="J21" s="44"/>
      <c r="K21" s="44"/>
      <c r="L21" s="44"/>
    </row>
    <row r="22" spans="1:12" ht="9.75" customHeight="1">
      <c r="A22" s="20" t="s">
        <v>16</v>
      </c>
      <c r="B22" s="37">
        <v>3392569.6</v>
      </c>
      <c r="C22" s="38">
        <v>2766305.6</v>
      </c>
      <c r="E22" s="38"/>
      <c r="F22" s="38"/>
      <c r="G22" s="39">
        <v>85555.84</v>
      </c>
      <c r="H22" s="38">
        <f>+C22+D22-E22+F22-G22</f>
        <v>2680749.7600000002</v>
      </c>
      <c r="I22" s="44"/>
      <c r="J22" s="44"/>
      <c r="K22" s="44"/>
      <c r="L22" s="44"/>
    </row>
    <row r="23" spans="1:12" ht="9.75" customHeight="1">
      <c r="A23" s="41" t="s">
        <v>12</v>
      </c>
      <c r="B23" s="46">
        <v>626263.99338</v>
      </c>
      <c r="C23" s="38"/>
      <c r="D23" s="38"/>
      <c r="E23" s="38"/>
      <c r="F23" s="38"/>
      <c r="G23" s="39"/>
      <c r="H23" s="38">
        <f>+C23-G23</f>
        <v>0</v>
      </c>
      <c r="I23" s="44"/>
      <c r="J23" s="44"/>
      <c r="K23" s="44"/>
      <c r="L23" s="44"/>
    </row>
    <row r="24" spans="1:12" ht="9.75" customHeight="1">
      <c r="A24" s="20" t="s">
        <v>17</v>
      </c>
      <c r="B24" s="37">
        <v>4947</v>
      </c>
      <c r="C24" s="38">
        <v>3291.83</v>
      </c>
      <c r="E24" s="38"/>
      <c r="F24" s="38"/>
      <c r="G24" s="39">
        <v>101.81</v>
      </c>
      <c r="H24" s="38">
        <f>+C24+D24-E24+F24-G24</f>
        <v>3190.02</v>
      </c>
      <c r="I24" s="44"/>
      <c r="J24" s="44"/>
      <c r="K24" s="44"/>
      <c r="L24" s="44"/>
    </row>
    <row r="25" spans="1:12" ht="9.75" customHeight="1">
      <c r="A25" s="41" t="s">
        <v>12</v>
      </c>
      <c r="B25" s="46">
        <v>1655.16926</v>
      </c>
      <c r="C25" s="38"/>
      <c r="D25" s="38"/>
      <c r="E25" s="38"/>
      <c r="F25" s="38"/>
      <c r="G25" s="39"/>
      <c r="H25" s="38">
        <f>+C25+D25-E25+F25-G25</f>
        <v>0</v>
      </c>
      <c r="I25" s="44"/>
      <c r="J25" s="44"/>
      <c r="K25" s="44"/>
      <c r="L25" s="44"/>
    </row>
    <row r="26" spans="1:12" ht="9.75" customHeight="1">
      <c r="A26" s="20" t="s">
        <v>18</v>
      </c>
      <c r="B26" s="37">
        <v>77620.29</v>
      </c>
      <c r="C26" s="38">
        <v>19537.84</v>
      </c>
      <c r="D26" s="40">
        <v>85749.12</v>
      </c>
      <c r="E26" s="38"/>
      <c r="F26" s="38"/>
      <c r="G26" s="39">
        <v>16310.22</v>
      </c>
      <c r="H26" s="38">
        <f aca="true" t="shared" si="1" ref="H26:H39">+C26+D26-E26+F26-G26</f>
        <v>88976.73999999999</v>
      </c>
      <c r="I26" s="44"/>
      <c r="J26" s="44"/>
      <c r="K26" s="44"/>
      <c r="L26" s="44"/>
    </row>
    <row r="27" spans="1:12" ht="9.75" customHeight="1">
      <c r="A27" s="41" t="s">
        <v>12</v>
      </c>
      <c r="B27" s="46">
        <v>62756.123725000005</v>
      </c>
      <c r="C27" s="38"/>
      <c r="D27" s="38"/>
      <c r="E27" s="38"/>
      <c r="F27" s="38"/>
      <c r="G27" s="39"/>
      <c r="H27" s="38">
        <f>+C27+D27-E27+F27-G27</f>
        <v>0</v>
      </c>
      <c r="I27" s="44"/>
      <c r="J27" s="44"/>
      <c r="K27" s="44"/>
      <c r="L27" s="44"/>
    </row>
    <row r="28" spans="1:12" ht="9.75" customHeight="1">
      <c r="A28" s="20" t="s">
        <v>19</v>
      </c>
      <c r="B28" s="37">
        <v>21679.05</v>
      </c>
      <c r="C28" s="38">
        <v>4007.42</v>
      </c>
      <c r="D28" s="20">
        <v>549</v>
      </c>
      <c r="E28" s="38"/>
      <c r="F28" s="38"/>
      <c r="G28" s="39">
        <v>1111.66</v>
      </c>
      <c r="H28" s="38">
        <f t="shared" si="1"/>
        <v>3444.76</v>
      </c>
      <c r="I28" s="44"/>
      <c r="J28" s="44"/>
      <c r="K28" s="44"/>
      <c r="L28" s="44"/>
    </row>
    <row r="29" spans="1:12" ht="9.75" customHeight="1">
      <c r="A29" s="41" t="s">
        <v>12</v>
      </c>
      <c r="B29" s="46">
        <v>17671.626</v>
      </c>
      <c r="C29" s="38"/>
      <c r="D29" s="38"/>
      <c r="E29" s="38"/>
      <c r="F29" s="38"/>
      <c r="G29" s="39"/>
      <c r="H29" s="38">
        <f>+C29+D29-E29+F29-G29</f>
        <v>0</v>
      </c>
      <c r="I29" s="44"/>
      <c r="J29" s="44"/>
      <c r="K29" s="44"/>
      <c r="L29" s="44"/>
    </row>
    <row r="30" spans="1:12" ht="9.75" customHeight="1">
      <c r="A30" s="20" t="s">
        <v>20</v>
      </c>
      <c r="B30" s="37">
        <v>143040</v>
      </c>
      <c r="C30" s="38">
        <v>44390.4</v>
      </c>
      <c r="E30" s="38"/>
      <c r="F30" s="38"/>
      <c r="G30" s="39">
        <v>11097.6</v>
      </c>
      <c r="H30" s="38">
        <f t="shared" si="1"/>
        <v>33292.8</v>
      </c>
      <c r="I30" s="44"/>
      <c r="J30" s="44"/>
      <c r="K30" s="44"/>
      <c r="L30" s="44"/>
    </row>
    <row r="31" spans="1:12" ht="9.75" customHeight="1">
      <c r="A31" s="41" t="s">
        <v>12</v>
      </c>
      <c r="B31" s="46">
        <v>98649.6</v>
      </c>
      <c r="C31" s="38"/>
      <c r="D31" s="38"/>
      <c r="E31" s="38"/>
      <c r="F31" s="38"/>
      <c r="G31" s="39"/>
      <c r="H31" s="38">
        <f>+C31+D31-E31+F31-G31</f>
        <v>0</v>
      </c>
      <c r="I31" s="44"/>
      <c r="J31" s="44"/>
      <c r="K31" s="44"/>
      <c r="L31" s="44"/>
    </row>
    <row r="32" spans="1:12" ht="9.75" customHeight="1">
      <c r="A32" s="20" t="s">
        <v>21</v>
      </c>
      <c r="B32" s="37">
        <v>62187.04</v>
      </c>
      <c r="C32" s="38">
        <v>25728.91</v>
      </c>
      <c r="D32" s="20">
        <v>2137.44</v>
      </c>
      <c r="E32" s="38"/>
      <c r="F32" s="38"/>
      <c r="G32" s="39">
        <v>6752.84</v>
      </c>
      <c r="H32" s="38">
        <f t="shared" si="1"/>
        <v>21113.51</v>
      </c>
      <c r="I32" s="44"/>
      <c r="J32" s="44"/>
      <c r="K32" s="44"/>
      <c r="L32" s="44"/>
    </row>
    <row r="33" spans="1:12" ht="9.75" customHeight="1">
      <c r="A33" s="41" t="s">
        <v>12</v>
      </c>
      <c r="B33" s="46">
        <v>36458.127199999995</v>
      </c>
      <c r="C33" s="38"/>
      <c r="D33" s="38"/>
      <c r="E33" s="38"/>
      <c r="F33" s="38"/>
      <c r="G33" s="39"/>
      <c r="H33" s="38">
        <f>+C33+D33-E33+F33-G33</f>
        <v>0</v>
      </c>
      <c r="I33" s="44"/>
      <c r="J33" s="44"/>
      <c r="K33" s="44"/>
      <c r="L33" s="44"/>
    </row>
    <row r="34" spans="1:12" ht="9.75" customHeight="1">
      <c r="A34" s="20" t="s">
        <v>22</v>
      </c>
      <c r="B34" s="37">
        <v>1000</v>
      </c>
      <c r="C34" s="38"/>
      <c r="D34" s="20">
        <v>795.2</v>
      </c>
      <c r="E34" s="38"/>
      <c r="F34" s="38"/>
      <c r="G34" s="39">
        <v>159.04</v>
      </c>
      <c r="H34" s="38">
        <f t="shared" si="1"/>
        <v>636.1600000000001</v>
      </c>
      <c r="I34" s="44"/>
      <c r="J34" s="44"/>
      <c r="K34" s="44"/>
      <c r="L34" s="44"/>
    </row>
    <row r="35" spans="1:12" ht="9.75" customHeight="1">
      <c r="A35" s="41" t="s">
        <v>12</v>
      </c>
      <c r="B35" s="37">
        <v>1000</v>
      </c>
      <c r="C35" s="38"/>
      <c r="D35" s="38"/>
      <c r="E35" s="38"/>
      <c r="F35" s="38"/>
      <c r="G35" s="39"/>
      <c r="H35" s="38">
        <f>+C35-D35-G35</f>
        <v>0</v>
      </c>
      <c r="I35" s="44"/>
      <c r="J35" s="44"/>
      <c r="K35" s="44"/>
      <c r="L35" s="44"/>
    </row>
    <row r="36" spans="1:12" ht="9.75" customHeight="1">
      <c r="A36" s="20" t="s">
        <v>23</v>
      </c>
      <c r="B36" s="37"/>
      <c r="C36" s="38"/>
      <c r="D36" s="38"/>
      <c r="E36" s="38"/>
      <c r="F36" s="38"/>
      <c r="G36" s="39"/>
      <c r="H36" s="38">
        <f t="shared" si="1"/>
        <v>0</v>
      </c>
      <c r="I36" s="44"/>
      <c r="J36" s="44"/>
      <c r="K36" s="44"/>
      <c r="L36" s="44"/>
    </row>
    <row r="37" spans="1:12" ht="9.75" customHeight="1">
      <c r="A37" s="41" t="s">
        <v>12</v>
      </c>
      <c r="B37" s="37"/>
      <c r="C37" s="38"/>
      <c r="D37" s="38"/>
      <c r="E37" s="38"/>
      <c r="F37" s="38"/>
      <c r="G37" s="39"/>
      <c r="H37" s="38">
        <f>+C37+D37-E37+F37-G37</f>
        <v>0</v>
      </c>
      <c r="I37" s="44"/>
      <c r="J37" s="44"/>
      <c r="K37" s="44"/>
      <c r="L37" s="44"/>
    </row>
    <row r="38" spans="1:12" ht="9.75" customHeight="1">
      <c r="A38" s="20" t="s">
        <v>24</v>
      </c>
      <c r="B38" s="37"/>
      <c r="C38" s="38">
        <v>350937.22</v>
      </c>
      <c r="D38" s="38"/>
      <c r="E38" s="38"/>
      <c r="F38" s="38"/>
      <c r="G38" s="39"/>
      <c r="H38" s="38">
        <f t="shared" si="1"/>
        <v>350937.22</v>
      </c>
      <c r="I38" s="44"/>
      <c r="J38" s="44"/>
      <c r="K38" s="44"/>
      <c r="L38" s="44"/>
    </row>
    <row r="39" spans="1:12" ht="9.75" customHeight="1">
      <c r="A39" s="20" t="s">
        <v>25</v>
      </c>
      <c r="B39" s="37"/>
      <c r="C39" s="38">
        <v>1712366.06</v>
      </c>
      <c r="D39" s="38">
        <v>365068.26</v>
      </c>
      <c r="E39" s="38">
        <v>623527.63</v>
      </c>
      <c r="F39" s="38">
        <v>1344.2</v>
      </c>
      <c r="G39" s="39"/>
      <c r="H39" s="38">
        <f t="shared" si="1"/>
        <v>1455250.89</v>
      </c>
      <c r="I39" s="44"/>
      <c r="J39" s="44"/>
      <c r="K39" s="44"/>
      <c r="L39" s="44"/>
    </row>
    <row r="40" spans="2:8" ht="9.75" customHeight="1">
      <c r="B40" s="42"/>
      <c r="C40" s="38"/>
      <c r="D40" s="38"/>
      <c r="E40" s="38"/>
      <c r="F40" s="38"/>
      <c r="G40" s="39"/>
      <c r="H40" s="38"/>
    </row>
    <row r="41" spans="1:8" ht="9.75" customHeight="1">
      <c r="A41" s="21" t="s">
        <v>13</v>
      </c>
      <c r="B41" s="42"/>
      <c r="C41" s="43">
        <f>SUM(C16:C40)</f>
        <v>9409724.379999999</v>
      </c>
      <c r="D41" s="43">
        <f>SUM(D16:D39)</f>
        <v>988595.8899999998</v>
      </c>
      <c r="E41" s="43">
        <f>SUM(E16:E39)</f>
        <v>623527.63</v>
      </c>
      <c r="F41" s="43">
        <f>SUM(F16:F39)</f>
        <v>1344.2</v>
      </c>
      <c r="G41" s="43">
        <f>SUM(G16:G39)</f>
        <v>238375.87</v>
      </c>
      <c r="H41" s="43">
        <f>SUM(H16:H39)</f>
        <v>9537760.969999999</v>
      </c>
    </row>
    <row r="42" spans="2:8" ht="9.75" customHeight="1">
      <c r="B42" s="42"/>
      <c r="C42" s="35"/>
      <c r="D42" s="35"/>
      <c r="E42" s="35"/>
      <c r="F42" s="35"/>
      <c r="G42" s="44"/>
      <c r="H42" s="38"/>
    </row>
    <row r="43" spans="1:8" ht="10.5" customHeight="1">
      <c r="A43" s="20" t="s">
        <v>137</v>
      </c>
      <c r="B43" s="42"/>
      <c r="C43" s="38"/>
      <c r="D43" s="38"/>
      <c r="E43" s="38"/>
      <c r="F43" s="38"/>
      <c r="G43" s="44"/>
      <c r="H43" s="38"/>
    </row>
    <row r="44" spans="1:8" ht="9.75" customHeight="1">
      <c r="A44" s="20" t="s">
        <v>26</v>
      </c>
      <c r="B44" s="42"/>
      <c r="C44" s="38"/>
      <c r="D44" s="38"/>
      <c r="E44" s="38"/>
      <c r="F44" s="38"/>
      <c r="G44" s="44"/>
      <c r="H44" s="38"/>
    </row>
    <row r="45" spans="1:8" ht="9.75" customHeight="1">
      <c r="A45" s="20" t="s">
        <v>27</v>
      </c>
      <c r="B45" s="42"/>
      <c r="C45" s="38">
        <v>0</v>
      </c>
      <c r="D45" s="47"/>
      <c r="E45" s="48"/>
      <c r="F45" s="47">
        <v>0</v>
      </c>
      <c r="G45" s="48"/>
      <c r="H45" s="38">
        <f>+C45+D45-E45+F45-G45</f>
        <v>0</v>
      </c>
    </row>
    <row r="46" spans="1:8" ht="9.75" customHeight="1">
      <c r="A46" s="20" t="s">
        <v>28</v>
      </c>
      <c r="B46" s="42"/>
      <c r="C46" s="38"/>
      <c r="D46" s="38"/>
      <c r="E46" s="38"/>
      <c r="F46" s="38"/>
      <c r="G46" s="44"/>
      <c r="H46" s="38">
        <f>C46+D46-E46+F46-G46</f>
        <v>0</v>
      </c>
    </row>
    <row r="47" spans="2:8" ht="9.75" customHeight="1" thickBot="1">
      <c r="B47" s="49"/>
      <c r="C47" s="50"/>
      <c r="D47" s="50"/>
      <c r="E47" s="50"/>
      <c r="F47" s="50"/>
      <c r="G47" s="51"/>
      <c r="H47" s="50"/>
    </row>
    <row r="48" ht="9.75" customHeight="1"/>
    <row r="49" spans="1:8" ht="12">
      <c r="A49" s="19" t="s">
        <v>82</v>
      </c>
      <c r="B49" s="19" t="s">
        <v>127</v>
      </c>
      <c r="H49" s="21" t="s">
        <v>85</v>
      </c>
    </row>
    <row r="50" spans="1:8" ht="15.75" customHeight="1" thickBot="1">
      <c r="A50" s="19"/>
      <c r="B50" s="19"/>
      <c r="H50" s="21"/>
    </row>
    <row r="51" spans="2:8" ht="9.75" customHeight="1">
      <c r="B51" s="22" t="s">
        <v>0</v>
      </c>
      <c r="C51" s="23" t="s">
        <v>1</v>
      </c>
      <c r="D51" s="24" t="s">
        <v>2</v>
      </c>
      <c r="E51" s="25"/>
      <c r="F51" s="24" t="s">
        <v>3</v>
      </c>
      <c r="G51" s="25"/>
      <c r="H51" s="26" t="s">
        <v>1</v>
      </c>
    </row>
    <row r="52" spans="2:8" ht="9.75" customHeight="1">
      <c r="B52" s="27" t="s">
        <v>4</v>
      </c>
      <c r="C52" s="28" t="s">
        <v>5</v>
      </c>
      <c r="D52" s="29" t="s">
        <v>6</v>
      </c>
      <c r="E52" s="30"/>
      <c r="F52" s="29" t="s">
        <v>7</v>
      </c>
      <c r="G52" s="30"/>
      <c r="H52" s="31" t="s">
        <v>8</v>
      </c>
    </row>
    <row r="53" spans="2:8" ht="9.75" customHeight="1">
      <c r="B53" s="32"/>
      <c r="C53" s="33"/>
      <c r="D53" s="33" t="s">
        <v>9</v>
      </c>
      <c r="E53" s="33" t="s">
        <v>10</v>
      </c>
      <c r="F53" s="33" t="s">
        <v>9</v>
      </c>
      <c r="G53" s="33" t="s">
        <v>10</v>
      </c>
      <c r="H53" s="52" t="s">
        <v>10</v>
      </c>
    </row>
    <row r="54" spans="2:8" ht="9.75" customHeight="1">
      <c r="B54" s="42"/>
      <c r="C54" s="38"/>
      <c r="D54" s="38"/>
      <c r="E54" s="38"/>
      <c r="F54" s="38"/>
      <c r="G54" s="35"/>
      <c r="H54" s="53"/>
    </row>
    <row r="55" spans="1:8" ht="9.75" customHeight="1">
      <c r="A55" s="20" t="s">
        <v>29</v>
      </c>
      <c r="B55" s="42"/>
      <c r="C55" s="38">
        <v>8500</v>
      </c>
      <c r="D55" s="38"/>
      <c r="E55" s="38"/>
      <c r="F55" s="38"/>
      <c r="G55" s="38"/>
      <c r="H55" s="53">
        <f>C55+D55-E55+F55-G55</f>
        <v>8500</v>
      </c>
    </row>
    <row r="56" spans="2:8" ht="9.75" customHeight="1">
      <c r="B56" s="42"/>
      <c r="C56" s="38"/>
      <c r="D56" s="38"/>
      <c r="E56" s="38"/>
      <c r="F56" s="38"/>
      <c r="G56" s="38"/>
      <c r="H56" s="53"/>
    </row>
    <row r="57" spans="1:8" ht="9.75" customHeight="1">
      <c r="A57" s="20" t="s">
        <v>30</v>
      </c>
      <c r="B57" s="42"/>
      <c r="C57" s="38"/>
      <c r="D57" s="38"/>
      <c r="E57" s="38"/>
      <c r="F57" s="38"/>
      <c r="G57" s="38"/>
      <c r="H57" s="53"/>
    </row>
    <row r="58" spans="1:8" ht="9.75" customHeight="1">
      <c r="A58" s="20" t="s">
        <v>27</v>
      </c>
      <c r="B58" s="42"/>
      <c r="C58" s="38"/>
      <c r="D58" s="38"/>
      <c r="E58" s="38"/>
      <c r="G58" s="38"/>
      <c r="H58" s="53">
        <f>+C58+D58-E58+F58-G58</f>
        <v>0</v>
      </c>
    </row>
    <row r="59" spans="1:8" ht="9.75" customHeight="1">
      <c r="A59" s="20" t="s">
        <v>28</v>
      </c>
      <c r="B59" s="42"/>
      <c r="C59" s="38"/>
      <c r="D59" s="38"/>
      <c r="E59" s="38"/>
      <c r="F59" s="38"/>
      <c r="G59" s="38"/>
      <c r="H59" s="53">
        <f>+C59+D59-E59+F59-G59</f>
        <v>0</v>
      </c>
    </row>
    <row r="60" spans="1:8" ht="9.75" customHeight="1">
      <c r="A60" s="20" t="s">
        <v>29</v>
      </c>
      <c r="B60" s="42"/>
      <c r="C60" s="38"/>
      <c r="D60" s="38"/>
      <c r="E60" s="38"/>
      <c r="F60" s="38"/>
      <c r="G60" s="38"/>
      <c r="H60" s="53">
        <f aca="true" t="shared" si="2" ref="H60:H65">C60+D60-E60+F60-G60</f>
        <v>0</v>
      </c>
    </row>
    <row r="61" spans="1:8" ht="9.75" customHeight="1">
      <c r="A61" s="20" t="s">
        <v>31</v>
      </c>
      <c r="B61" s="54"/>
      <c r="C61" s="38"/>
      <c r="D61" s="38"/>
      <c r="E61" s="38"/>
      <c r="F61" s="38"/>
      <c r="G61" s="38"/>
      <c r="H61" s="53">
        <f t="shared" si="2"/>
        <v>0</v>
      </c>
    </row>
    <row r="62" spans="1:8" ht="9.75" customHeight="1">
      <c r="A62" s="20" t="s">
        <v>32</v>
      </c>
      <c r="B62" s="42"/>
      <c r="C62" s="38"/>
      <c r="D62" s="38"/>
      <c r="E62" s="38"/>
      <c r="F62" s="38"/>
      <c r="G62" s="38"/>
      <c r="H62" s="53">
        <f t="shared" si="2"/>
        <v>0</v>
      </c>
    </row>
    <row r="63" spans="1:8" ht="9.75" customHeight="1">
      <c r="A63" s="41" t="s">
        <v>33</v>
      </c>
      <c r="B63" s="42"/>
      <c r="C63" s="38"/>
      <c r="D63" s="38"/>
      <c r="E63" s="38"/>
      <c r="F63" s="38"/>
      <c r="G63" s="38"/>
      <c r="H63" s="53">
        <f t="shared" si="2"/>
        <v>0</v>
      </c>
    </row>
    <row r="64" spans="1:8" ht="9.75" customHeight="1">
      <c r="A64" s="20" t="s">
        <v>34</v>
      </c>
      <c r="B64" s="42"/>
      <c r="C64" s="38"/>
      <c r="D64" s="38"/>
      <c r="E64" s="38"/>
      <c r="F64" s="38"/>
      <c r="G64" s="55"/>
      <c r="H64" s="53">
        <f t="shared" si="2"/>
        <v>0</v>
      </c>
    </row>
    <row r="65" spans="1:8" ht="12">
      <c r="A65" s="21" t="s">
        <v>13</v>
      </c>
      <c r="B65" s="42"/>
      <c r="C65" s="43">
        <f>SUM(C44:C64)</f>
        <v>8500</v>
      </c>
      <c r="D65" s="43">
        <f>SUM(D44:D64)</f>
        <v>0</v>
      </c>
      <c r="E65" s="43">
        <f>SUM(E44:E64)</f>
        <v>0</v>
      </c>
      <c r="F65" s="43">
        <f>SUM(F44:F64)</f>
        <v>0</v>
      </c>
      <c r="G65" s="43">
        <f>SUM(G44:G64)</f>
        <v>0</v>
      </c>
      <c r="H65" s="56">
        <f t="shared" si="2"/>
        <v>8500</v>
      </c>
    </row>
    <row r="66" spans="1:8" ht="12.75" thickBot="1">
      <c r="A66" s="21" t="s">
        <v>35</v>
      </c>
      <c r="B66" s="49"/>
      <c r="C66" s="57">
        <f aca="true" t="shared" si="3" ref="C66:H66">C12+C41+C65</f>
        <v>9450588.579999998</v>
      </c>
      <c r="D66" s="57">
        <f t="shared" si="3"/>
        <v>988595.8899999998</v>
      </c>
      <c r="E66" s="57">
        <f t="shared" si="3"/>
        <v>623527.63</v>
      </c>
      <c r="F66" s="57">
        <f t="shared" si="3"/>
        <v>1344.2</v>
      </c>
      <c r="G66" s="57">
        <f t="shared" si="3"/>
        <v>246466.91999999998</v>
      </c>
      <c r="H66" s="58">
        <f t="shared" si="3"/>
        <v>9570534.12</v>
      </c>
    </row>
    <row r="67" spans="1:8" ht="9.75" customHeight="1">
      <c r="A67" s="19" t="s">
        <v>138</v>
      </c>
      <c r="B67" s="59"/>
      <c r="C67" s="60"/>
      <c r="D67" s="60"/>
      <c r="E67" s="60"/>
      <c r="F67" s="60"/>
      <c r="G67" s="60"/>
      <c r="H67" s="61"/>
    </row>
    <row r="68" spans="1:8" ht="9.75" customHeight="1">
      <c r="A68" s="20" t="s">
        <v>139</v>
      </c>
      <c r="B68" s="42"/>
      <c r="C68" s="38"/>
      <c r="D68" s="38"/>
      <c r="E68" s="38"/>
      <c r="F68" s="38"/>
      <c r="G68" s="38"/>
      <c r="H68" s="53">
        <f>C68+D68-E68+F68-G68</f>
        <v>0</v>
      </c>
    </row>
    <row r="69" spans="1:8" ht="12">
      <c r="A69" s="21" t="s">
        <v>13</v>
      </c>
      <c r="B69" s="42"/>
      <c r="C69" s="43">
        <f aca="true" t="shared" si="4" ref="C69:H69">SUM(C68)</f>
        <v>0</v>
      </c>
      <c r="D69" s="43">
        <f t="shared" si="4"/>
        <v>0</v>
      </c>
      <c r="E69" s="43">
        <f t="shared" si="4"/>
        <v>0</v>
      </c>
      <c r="F69" s="43">
        <f t="shared" si="4"/>
        <v>0</v>
      </c>
      <c r="G69" s="43">
        <f t="shared" si="4"/>
        <v>0</v>
      </c>
      <c r="H69" s="43">
        <f t="shared" si="4"/>
        <v>0</v>
      </c>
    </row>
    <row r="70" spans="1:8" ht="9.75" customHeight="1">
      <c r="A70" s="20" t="s">
        <v>140</v>
      </c>
      <c r="B70" s="54"/>
      <c r="C70" s="38"/>
      <c r="D70" s="38"/>
      <c r="E70" s="38"/>
      <c r="F70" s="38"/>
      <c r="G70" s="39"/>
      <c r="H70" s="62"/>
    </row>
    <row r="71" spans="1:8" ht="9.75" customHeight="1">
      <c r="A71" s="20" t="s">
        <v>36</v>
      </c>
      <c r="B71" s="54"/>
      <c r="C71" s="46">
        <v>963769.0100000001</v>
      </c>
      <c r="D71" s="20">
        <v>760063.48</v>
      </c>
      <c r="E71" s="38">
        <v>723878.96</v>
      </c>
      <c r="F71" s="38"/>
      <c r="G71" s="63">
        <v>334143.57</v>
      </c>
      <c r="H71" s="62">
        <f>+C71+D71-E71+F71-G71</f>
        <v>665809.9600000002</v>
      </c>
    </row>
    <row r="72" spans="1:8" ht="9.75" customHeight="1">
      <c r="A72" s="20" t="s">
        <v>37</v>
      </c>
      <c r="B72" s="54"/>
      <c r="C72" s="46"/>
      <c r="D72" s="39"/>
      <c r="E72" s="38"/>
      <c r="F72" s="38"/>
      <c r="G72" s="39"/>
      <c r="H72" s="62"/>
    </row>
    <row r="73" spans="1:8" ht="9.75" customHeight="1">
      <c r="A73" s="20" t="s">
        <v>38</v>
      </c>
      <c r="B73" s="54"/>
      <c r="C73" s="46">
        <v>38000.000000000015</v>
      </c>
      <c r="D73" s="63">
        <v>55680.2</v>
      </c>
      <c r="E73" s="38">
        <v>14955.18</v>
      </c>
      <c r="F73" s="46"/>
      <c r="G73" s="39"/>
      <c r="H73" s="62">
        <f aca="true" t="shared" si="5" ref="H73:H78">+C73+D73-E73+F73-G73</f>
        <v>78725.02000000002</v>
      </c>
    </row>
    <row r="74" spans="1:8" ht="9.75" customHeight="1">
      <c r="A74" s="20" t="s">
        <v>39</v>
      </c>
      <c r="B74" s="54"/>
      <c r="C74" s="46">
        <v>10314.34</v>
      </c>
      <c r="D74" s="63">
        <v>10043</v>
      </c>
      <c r="E74" s="38"/>
      <c r="F74" s="46"/>
      <c r="G74" s="20">
        <v>10314.34</v>
      </c>
      <c r="H74" s="62">
        <f t="shared" si="5"/>
        <v>10043</v>
      </c>
    </row>
    <row r="75" spans="1:8" ht="9.75" customHeight="1">
      <c r="A75" s="20" t="s">
        <v>40</v>
      </c>
      <c r="B75" s="54"/>
      <c r="C75" s="46">
        <v>185216.35000000003</v>
      </c>
      <c r="D75" s="63">
        <v>43610.54</v>
      </c>
      <c r="E75" s="38">
        <v>2462.49</v>
      </c>
      <c r="F75" s="46"/>
      <c r="G75" s="63">
        <v>21065</v>
      </c>
      <c r="H75" s="62">
        <f t="shared" si="5"/>
        <v>205299.40000000005</v>
      </c>
    </row>
    <row r="76" spans="1:8" ht="9.75" customHeight="1">
      <c r="A76" s="20" t="s">
        <v>41</v>
      </c>
      <c r="B76" s="54"/>
      <c r="C76" s="46">
        <v>1048322.2400000001</v>
      </c>
      <c r="D76" s="63">
        <v>811982</v>
      </c>
      <c r="E76" s="38">
        <v>406350.26</v>
      </c>
      <c r="F76" s="46"/>
      <c r="G76" s="20">
        <v>874068.22</v>
      </c>
      <c r="H76" s="62">
        <f t="shared" si="5"/>
        <v>579885.7600000002</v>
      </c>
    </row>
    <row r="77" spans="1:8" ht="9.75" customHeight="1">
      <c r="A77" s="20" t="s">
        <v>42</v>
      </c>
      <c r="B77" s="54"/>
      <c r="C77" s="46">
        <v>15271.609999999999</v>
      </c>
      <c r="D77" s="39"/>
      <c r="E77" s="38"/>
      <c r="F77" s="46"/>
      <c r="G77" s="40">
        <v>15271.61</v>
      </c>
      <c r="H77" s="62">
        <f t="shared" si="5"/>
        <v>0</v>
      </c>
    </row>
    <row r="78" spans="1:8" ht="9.75" customHeight="1">
      <c r="A78" s="20" t="s">
        <v>41</v>
      </c>
      <c r="B78" s="54"/>
      <c r="C78" s="46">
        <v>172759.65</v>
      </c>
      <c r="D78" s="63">
        <v>162259.65</v>
      </c>
      <c r="E78" s="38"/>
      <c r="F78" s="46"/>
      <c r="G78" s="20">
        <v>172759.65</v>
      </c>
      <c r="H78" s="62">
        <f t="shared" si="5"/>
        <v>162259.65</v>
      </c>
    </row>
    <row r="79" spans="1:8" ht="9.75" customHeight="1">
      <c r="A79" s="20" t="s">
        <v>43</v>
      </c>
      <c r="B79" s="54"/>
      <c r="C79" s="46"/>
      <c r="D79" s="39"/>
      <c r="E79" s="38"/>
      <c r="F79" s="46"/>
      <c r="G79" s="39"/>
      <c r="H79" s="62"/>
    </row>
    <row r="80" spans="1:8" ht="9.75" customHeight="1">
      <c r="A80" s="20" t="s">
        <v>44</v>
      </c>
      <c r="B80" s="54"/>
      <c r="C80" s="46">
        <v>576155.3200000001</v>
      </c>
      <c r="D80" s="63">
        <v>60144.06</v>
      </c>
      <c r="E80" s="38">
        <v>58570.37</v>
      </c>
      <c r="F80" s="46"/>
      <c r="G80" s="63">
        <v>214762.27</v>
      </c>
      <c r="H80" s="62">
        <f aca="true" t="shared" si="6" ref="H80:H85">+C80+D80-E80+F80-G80</f>
        <v>362966.7400000001</v>
      </c>
    </row>
    <row r="81" spans="1:8" ht="9.75" customHeight="1">
      <c r="A81" s="20" t="s">
        <v>45</v>
      </c>
      <c r="B81" s="54"/>
      <c r="C81" s="46">
        <v>230545.7</v>
      </c>
      <c r="D81" s="63">
        <v>151960.14</v>
      </c>
      <c r="E81" s="38">
        <v>35982.78</v>
      </c>
      <c r="F81" s="46"/>
      <c r="G81" s="63">
        <v>73159.01</v>
      </c>
      <c r="H81" s="62">
        <f t="shared" si="6"/>
        <v>273364.05000000005</v>
      </c>
    </row>
    <row r="82" spans="1:8" ht="9.75" customHeight="1">
      <c r="A82" s="20" t="s">
        <v>46</v>
      </c>
      <c r="B82" s="54"/>
      <c r="C82" s="46">
        <v>3112.919999999999</v>
      </c>
      <c r="D82" s="39">
        <f>5999.6+71.94</f>
        <v>6071.54</v>
      </c>
      <c r="E82" s="38">
        <f>1591+71.94</f>
        <v>1662.94</v>
      </c>
      <c r="F82" s="38"/>
      <c r="G82" s="39">
        <f>2568.98+543.94</f>
        <v>3112.92</v>
      </c>
      <c r="H82" s="62">
        <f t="shared" si="6"/>
        <v>4408.5999999999985</v>
      </c>
    </row>
    <row r="83" spans="1:8" ht="9.75" customHeight="1">
      <c r="A83" s="20" t="s">
        <v>41</v>
      </c>
      <c r="B83" s="54"/>
      <c r="C83" s="38">
        <v>18928.759999999995</v>
      </c>
      <c r="D83" s="63">
        <v>44391.08</v>
      </c>
      <c r="E83" s="38">
        <v>28896.43</v>
      </c>
      <c r="F83" s="38"/>
      <c r="G83" s="20">
        <v>18928.76</v>
      </c>
      <c r="H83" s="62">
        <f t="shared" si="6"/>
        <v>15494.649999999998</v>
      </c>
    </row>
    <row r="84" spans="1:8" ht="9.75" customHeight="1">
      <c r="A84" s="20" t="s">
        <v>47</v>
      </c>
      <c r="B84" s="54"/>
      <c r="C84" s="38">
        <v>2000</v>
      </c>
      <c r="D84" s="20">
        <v>13600</v>
      </c>
      <c r="E84" s="38">
        <v>13600</v>
      </c>
      <c r="F84" s="38"/>
      <c r="G84" s="39"/>
      <c r="H84" s="62">
        <f t="shared" si="6"/>
        <v>2000</v>
      </c>
    </row>
    <row r="85" spans="1:8" ht="9.75" customHeight="1">
      <c r="A85" s="20" t="s">
        <v>48</v>
      </c>
      <c r="B85" s="54"/>
      <c r="C85" s="38">
        <v>82638.68000000002</v>
      </c>
      <c r="D85" s="20">
        <v>226688.34</v>
      </c>
      <c r="E85" s="38">
        <v>167769.7</v>
      </c>
      <c r="F85" s="38"/>
      <c r="G85" s="39"/>
      <c r="H85" s="62">
        <f t="shared" si="6"/>
        <v>141557.32</v>
      </c>
    </row>
    <row r="86" spans="1:8" ht="9.75" customHeight="1">
      <c r="A86" s="20" t="s">
        <v>49</v>
      </c>
      <c r="B86" s="54"/>
      <c r="C86" s="38"/>
      <c r="D86" s="39"/>
      <c r="E86" s="38"/>
      <c r="F86" s="38"/>
      <c r="G86" s="39"/>
      <c r="H86" s="62">
        <f>+C86+D86-E86+F86-G86</f>
        <v>0</v>
      </c>
    </row>
    <row r="87" spans="1:8" ht="9.75" customHeight="1">
      <c r="A87" s="20" t="s">
        <v>50</v>
      </c>
      <c r="B87" s="54"/>
      <c r="C87" s="38"/>
      <c r="D87" s="39"/>
      <c r="E87" s="38"/>
      <c r="F87" s="38"/>
      <c r="G87" s="39"/>
      <c r="H87" s="62"/>
    </row>
    <row r="88" spans="1:8" ht="9.75" customHeight="1">
      <c r="A88" s="20" t="s">
        <v>51</v>
      </c>
      <c r="B88" s="42"/>
      <c r="C88" s="38"/>
      <c r="D88" s="63">
        <v>1297999.03</v>
      </c>
      <c r="E88" s="87">
        <v>1297999.03</v>
      </c>
      <c r="F88" s="38"/>
      <c r="G88" s="38"/>
      <c r="H88" s="62">
        <f>+C88+D88-E88+F88-G88</f>
        <v>0</v>
      </c>
    </row>
    <row r="89" spans="1:8" ht="9.75" customHeight="1">
      <c r="A89" s="20" t="s">
        <v>52</v>
      </c>
      <c r="B89" s="42"/>
      <c r="C89" s="38">
        <v>57598.78</v>
      </c>
      <c r="D89" s="63">
        <v>113622.96</v>
      </c>
      <c r="E89" s="38"/>
      <c r="F89" s="38"/>
      <c r="G89" s="20">
        <v>46866.68</v>
      </c>
      <c r="H89" s="62">
        <f>+C89+D89-E89+F89-G89</f>
        <v>124355.06</v>
      </c>
    </row>
    <row r="90" spans="2:8" ht="9.75" customHeight="1">
      <c r="B90" s="42"/>
      <c r="C90" s="38"/>
      <c r="D90" s="38"/>
      <c r="E90" s="38"/>
      <c r="F90" s="38"/>
      <c r="G90" s="64"/>
      <c r="H90" s="62"/>
    </row>
    <row r="91" spans="1:9" ht="10.5" customHeight="1" thickBot="1">
      <c r="A91" s="21" t="s">
        <v>13</v>
      </c>
      <c r="B91" s="49"/>
      <c r="C91" s="57">
        <f aca="true" t="shared" si="7" ref="C91:H91">SUM(C71:C89)</f>
        <v>3404633.3600000003</v>
      </c>
      <c r="D91" s="57">
        <f t="shared" si="7"/>
        <v>3758116.0199999996</v>
      </c>
      <c r="E91" s="57">
        <f t="shared" si="7"/>
        <v>2752128.14</v>
      </c>
      <c r="F91" s="57">
        <f t="shared" si="7"/>
        <v>0</v>
      </c>
      <c r="G91" s="65">
        <f t="shared" si="7"/>
        <v>1784452.0299999998</v>
      </c>
      <c r="H91" s="58">
        <f t="shared" si="7"/>
        <v>2626169.210000001</v>
      </c>
      <c r="I91" s="40"/>
    </row>
    <row r="92" spans="1:8" ht="11.25" customHeight="1">
      <c r="A92" s="21"/>
      <c r="B92" s="44"/>
      <c r="C92" s="44"/>
      <c r="D92" s="44"/>
      <c r="E92" s="44"/>
      <c r="F92" s="44"/>
      <c r="G92" s="44"/>
      <c r="H92" s="44"/>
    </row>
    <row r="93" ht="15.75" customHeight="1">
      <c r="D93" s="44"/>
    </row>
    <row r="94" spans="1:8" ht="12">
      <c r="A94" s="19" t="s">
        <v>82</v>
      </c>
      <c r="B94" s="19" t="s">
        <v>127</v>
      </c>
      <c r="H94" s="21" t="s">
        <v>85</v>
      </c>
    </row>
    <row r="95" spans="1:8" ht="12.75" thickBot="1">
      <c r="A95" s="19"/>
      <c r="B95" s="19"/>
      <c r="H95" s="21"/>
    </row>
    <row r="96" spans="2:8" ht="9.75" customHeight="1">
      <c r="B96" s="22" t="s">
        <v>0</v>
      </c>
      <c r="C96" s="23" t="s">
        <v>1</v>
      </c>
      <c r="D96" s="24" t="s">
        <v>2</v>
      </c>
      <c r="E96" s="25"/>
      <c r="F96" s="24" t="s">
        <v>3</v>
      </c>
      <c r="G96" s="25"/>
      <c r="H96" s="26" t="s">
        <v>1</v>
      </c>
    </row>
    <row r="97" spans="2:8" ht="9.75" customHeight="1">
      <c r="B97" s="27" t="s">
        <v>4</v>
      </c>
      <c r="C97" s="28" t="s">
        <v>5</v>
      </c>
      <c r="D97" s="29" t="s">
        <v>6</v>
      </c>
      <c r="E97" s="30"/>
      <c r="F97" s="29" t="s">
        <v>7</v>
      </c>
      <c r="G97" s="30"/>
      <c r="H97" s="31" t="s">
        <v>8</v>
      </c>
    </row>
    <row r="98" spans="2:8" ht="9.75" customHeight="1">
      <c r="B98" s="32"/>
      <c r="C98" s="33"/>
      <c r="D98" s="33" t="s">
        <v>9</v>
      </c>
      <c r="E98" s="33" t="s">
        <v>10</v>
      </c>
      <c r="F98" s="33" t="s">
        <v>9</v>
      </c>
      <c r="G98" s="33" t="s">
        <v>10</v>
      </c>
      <c r="H98" s="52" t="s">
        <v>10</v>
      </c>
    </row>
    <row r="99" spans="2:8" ht="9.75" customHeight="1">
      <c r="B99" s="42"/>
      <c r="C99" s="35"/>
      <c r="D99" s="35"/>
      <c r="E99" s="35"/>
      <c r="F99" s="35"/>
      <c r="G99" s="44"/>
      <c r="H99" s="66"/>
    </row>
    <row r="100" spans="1:8" ht="9.75" customHeight="1">
      <c r="A100" s="20" t="s">
        <v>141</v>
      </c>
      <c r="B100" s="42"/>
      <c r="C100" s="38"/>
      <c r="D100" s="38"/>
      <c r="E100" s="38"/>
      <c r="F100" s="38"/>
      <c r="G100" s="44"/>
      <c r="H100" s="62"/>
    </row>
    <row r="101" spans="1:8" ht="9.75" customHeight="1">
      <c r="A101" s="20" t="s">
        <v>142</v>
      </c>
      <c r="B101" s="42"/>
      <c r="C101" s="38"/>
      <c r="D101" s="38"/>
      <c r="E101" s="38"/>
      <c r="F101" s="38"/>
      <c r="G101" s="44"/>
      <c r="H101" s="62"/>
    </row>
    <row r="102" spans="1:8" ht="9.75" customHeight="1">
      <c r="A102" s="20" t="s">
        <v>53</v>
      </c>
      <c r="B102" s="42"/>
      <c r="C102" s="38"/>
      <c r="D102" s="38"/>
      <c r="E102" s="38"/>
      <c r="F102" s="38"/>
      <c r="G102" s="44"/>
      <c r="H102" s="62">
        <f>C102+D102-E102+F102-G102</f>
        <v>0</v>
      </c>
    </row>
    <row r="103" spans="2:8" ht="9.75" customHeight="1">
      <c r="B103" s="42"/>
      <c r="C103" s="38"/>
      <c r="D103" s="38"/>
      <c r="E103" s="38"/>
      <c r="F103" s="38"/>
      <c r="G103" s="39"/>
      <c r="H103" s="62"/>
    </row>
    <row r="104" spans="1:8" ht="9.75" customHeight="1">
      <c r="A104" s="21" t="s">
        <v>13</v>
      </c>
      <c r="B104" s="42"/>
      <c r="C104" s="43">
        <f aca="true" t="shared" si="8" ref="C104:H104">+C102</f>
        <v>0</v>
      </c>
      <c r="D104" s="43">
        <f t="shared" si="8"/>
        <v>0</v>
      </c>
      <c r="E104" s="43">
        <f t="shared" si="8"/>
        <v>0</v>
      </c>
      <c r="F104" s="43">
        <f t="shared" si="8"/>
        <v>0</v>
      </c>
      <c r="G104" s="43">
        <f t="shared" si="8"/>
        <v>0</v>
      </c>
      <c r="H104" s="43">
        <f t="shared" si="8"/>
        <v>0</v>
      </c>
    </row>
    <row r="105" spans="2:8" ht="9.75" customHeight="1">
      <c r="B105" s="42"/>
      <c r="C105" s="35"/>
      <c r="D105" s="35"/>
      <c r="E105" s="35"/>
      <c r="F105" s="35"/>
      <c r="G105" s="44"/>
      <c r="H105" s="62"/>
    </row>
    <row r="106" spans="1:8" ht="9.75" customHeight="1">
      <c r="A106" s="20" t="s">
        <v>143</v>
      </c>
      <c r="B106" s="42"/>
      <c r="C106" s="38"/>
      <c r="D106" s="38"/>
      <c r="E106" s="38"/>
      <c r="F106" s="38"/>
      <c r="G106" s="44"/>
      <c r="H106" s="62"/>
    </row>
    <row r="107" spans="1:8" ht="9.75" customHeight="1">
      <c r="A107" s="20" t="s">
        <v>54</v>
      </c>
      <c r="B107" s="42"/>
      <c r="C107" s="38"/>
      <c r="D107" s="20">
        <v>2752128.14</v>
      </c>
      <c r="E107" s="20">
        <v>2752128.14</v>
      </c>
      <c r="F107" s="38"/>
      <c r="G107" s="44"/>
      <c r="H107" s="62">
        <f>C107+D107-E107+F107-G107</f>
        <v>0</v>
      </c>
    </row>
    <row r="108" spans="1:8" ht="9.75" customHeight="1">
      <c r="A108" s="20" t="s">
        <v>55</v>
      </c>
      <c r="B108" s="42"/>
      <c r="C108" s="38"/>
      <c r="D108" s="38"/>
      <c r="E108" s="38"/>
      <c r="F108" s="38"/>
      <c r="G108" s="38"/>
      <c r="H108" s="62">
        <f>C108+D108-E108+F108-G108</f>
        <v>0</v>
      </c>
    </row>
    <row r="109" spans="1:8" ht="9.75" customHeight="1">
      <c r="A109" s="21" t="s">
        <v>13</v>
      </c>
      <c r="B109" s="42"/>
      <c r="C109" s="38">
        <f>SUM(C107:C108)</f>
        <v>0</v>
      </c>
      <c r="D109" s="38">
        <f>SUM(D107:D108)</f>
        <v>2752128.14</v>
      </c>
      <c r="E109" s="38">
        <f>SUM(E107:E108)</f>
        <v>2752128.14</v>
      </c>
      <c r="F109" s="38">
        <f>+F107</f>
        <v>0</v>
      </c>
      <c r="G109" s="38">
        <f>+G107</f>
        <v>0</v>
      </c>
      <c r="H109" s="38">
        <f>SUM(H107:H108)</f>
        <v>0</v>
      </c>
    </row>
    <row r="110" spans="1:8" ht="10.5" customHeight="1" thickBot="1">
      <c r="A110" s="21" t="s">
        <v>56</v>
      </c>
      <c r="B110" s="49"/>
      <c r="C110" s="57">
        <f>C69+C91+C104+C109</f>
        <v>3404633.3600000003</v>
      </c>
      <c r="D110" s="57">
        <f>D69+D91+D104+D109</f>
        <v>6510244.16</v>
      </c>
      <c r="E110" s="57">
        <f>E69+E91+E104+E109</f>
        <v>5504256.28</v>
      </c>
      <c r="F110" s="57">
        <f>F69+F91+F104+F109</f>
        <v>0</v>
      </c>
      <c r="G110" s="57">
        <f>G69+G91+G104+G109</f>
        <v>1784452.0299999998</v>
      </c>
      <c r="H110" s="58">
        <f>+C110+D110-E110+F110-G110</f>
        <v>2626169.2099999995</v>
      </c>
    </row>
    <row r="111" spans="1:8" ht="9.75" customHeight="1">
      <c r="A111" s="19" t="s">
        <v>144</v>
      </c>
      <c r="B111" s="59"/>
      <c r="C111" s="60"/>
      <c r="D111" s="60"/>
      <c r="E111" s="60"/>
      <c r="F111" s="60"/>
      <c r="G111" s="67"/>
      <c r="H111" s="68"/>
    </row>
    <row r="112" spans="1:8" ht="9.75" customHeight="1">
      <c r="A112" s="20" t="s">
        <v>57</v>
      </c>
      <c r="B112" s="42"/>
      <c r="C112" s="38"/>
      <c r="D112" s="38"/>
      <c r="E112" s="38"/>
      <c r="F112" s="38"/>
      <c r="G112" s="44"/>
      <c r="H112" s="62">
        <f>C112+D112-E112+F112-G112</f>
        <v>0</v>
      </c>
    </row>
    <row r="113" spans="1:8" ht="9.75" customHeight="1">
      <c r="A113" s="20" t="s">
        <v>58</v>
      </c>
      <c r="B113" s="42"/>
      <c r="C113" s="38"/>
      <c r="D113" s="38"/>
      <c r="E113" s="38"/>
      <c r="F113" s="38"/>
      <c r="G113" s="44"/>
      <c r="H113" s="69">
        <f>C113+D113-E113+F113-G113</f>
        <v>0</v>
      </c>
    </row>
    <row r="114" spans="1:8" ht="10.5" customHeight="1" thickBot="1">
      <c r="A114" s="21" t="s">
        <v>59</v>
      </c>
      <c r="B114" s="49"/>
      <c r="C114" s="57">
        <f aca="true" t="shared" si="9" ref="C114:H114">SUM(C112:C113)</f>
        <v>0</v>
      </c>
      <c r="D114" s="57">
        <f t="shared" si="9"/>
        <v>0</v>
      </c>
      <c r="E114" s="57">
        <f t="shared" si="9"/>
        <v>0</v>
      </c>
      <c r="F114" s="57">
        <f t="shared" si="9"/>
        <v>0</v>
      </c>
      <c r="G114" s="57">
        <f t="shared" si="9"/>
        <v>0</v>
      </c>
      <c r="H114" s="70">
        <f t="shared" si="9"/>
        <v>0</v>
      </c>
    </row>
    <row r="115" spans="2:8" ht="10.5" customHeight="1" thickBot="1">
      <c r="B115" s="49"/>
      <c r="C115" s="50"/>
      <c r="D115" s="50"/>
      <c r="E115" s="50"/>
      <c r="F115" s="50"/>
      <c r="G115" s="71"/>
      <c r="H115" s="70"/>
    </row>
    <row r="116" spans="1:8" ht="13.5" customHeight="1" thickBot="1">
      <c r="A116" s="72" t="s">
        <v>60</v>
      </c>
      <c r="B116" s="73"/>
      <c r="C116" s="74">
        <f>+C66+C110+C114</f>
        <v>12855221.939999998</v>
      </c>
      <c r="D116" s="74">
        <f>D66+D110+D114</f>
        <v>7498840.05</v>
      </c>
      <c r="E116" s="74">
        <f>E66+E110+E114</f>
        <v>6127783.91</v>
      </c>
      <c r="F116" s="74">
        <f>F66+F110+F114</f>
        <v>1344.2</v>
      </c>
      <c r="G116" s="74">
        <f>G66+G110+G114</f>
        <v>2030918.9499999997</v>
      </c>
      <c r="H116" s="74">
        <f>+C116+D116-E116+F116-G116</f>
        <v>12196703.329999998</v>
      </c>
    </row>
    <row r="117" spans="2:8" ht="9.75" customHeight="1">
      <c r="B117" s="59"/>
      <c r="C117" s="60"/>
      <c r="D117" s="60"/>
      <c r="E117" s="60"/>
      <c r="F117" s="60"/>
      <c r="G117" s="75"/>
      <c r="H117" s="68"/>
    </row>
    <row r="118" spans="1:8" ht="10.5" customHeight="1">
      <c r="A118" s="76" t="s">
        <v>145</v>
      </c>
      <c r="B118" s="42"/>
      <c r="C118" s="38"/>
      <c r="D118" s="38"/>
      <c r="E118" s="38"/>
      <c r="F118" s="38"/>
      <c r="G118" s="39"/>
      <c r="H118" s="62"/>
    </row>
    <row r="119" spans="2:8" ht="9.75" customHeight="1">
      <c r="B119" s="42"/>
      <c r="C119" s="38"/>
      <c r="D119" s="38"/>
      <c r="E119" s="38"/>
      <c r="F119" s="38"/>
      <c r="G119" s="39"/>
      <c r="H119" s="62"/>
    </row>
    <row r="120" spans="1:8" ht="10.5" customHeight="1">
      <c r="A120" s="19" t="s">
        <v>61</v>
      </c>
      <c r="B120" s="42"/>
      <c r="C120" s="38">
        <v>2256208.09</v>
      </c>
      <c r="D120" s="63">
        <v>748800.98</v>
      </c>
      <c r="E120" s="38">
        <v>365068.26</v>
      </c>
      <c r="F120" s="38"/>
      <c r="G120" s="63">
        <v>1335897.7</v>
      </c>
      <c r="H120" s="62">
        <f>C120+D120-E120+F120-G120</f>
        <v>1304043.1099999996</v>
      </c>
    </row>
    <row r="121" spans="1:8" ht="10.5" customHeight="1">
      <c r="A121" s="19" t="s">
        <v>62</v>
      </c>
      <c r="B121" s="42"/>
      <c r="C121" s="38"/>
      <c r="D121" s="38"/>
      <c r="E121" s="38"/>
      <c r="F121" s="38"/>
      <c r="G121" s="39"/>
      <c r="H121" s="62">
        <f>C121+D121-E121+F121+G121</f>
        <v>0</v>
      </c>
    </row>
    <row r="122" spans="1:8" ht="10.5" customHeight="1">
      <c r="A122" s="19" t="s">
        <v>63</v>
      </c>
      <c r="B122" s="42"/>
      <c r="C122" s="38"/>
      <c r="D122" s="38"/>
      <c r="E122" s="38"/>
      <c r="F122" s="38"/>
      <c r="G122" s="39"/>
      <c r="H122" s="62">
        <f>C122+D122-E122+F122+G122</f>
        <v>0</v>
      </c>
    </row>
    <row r="123" spans="2:8" ht="10.5" customHeight="1">
      <c r="B123" s="42"/>
      <c r="C123" s="38"/>
      <c r="D123" s="38"/>
      <c r="E123" s="38"/>
      <c r="F123" s="38"/>
      <c r="G123" s="39"/>
      <c r="H123" s="62"/>
    </row>
    <row r="124" spans="1:8" ht="10.5" customHeight="1" thickBot="1">
      <c r="A124" s="21" t="s">
        <v>64</v>
      </c>
      <c r="B124" s="49"/>
      <c r="C124" s="57">
        <f aca="true" t="shared" si="10" ref="C124:H124">C120+C121+C122</f>
        <v>2256208.09</v>
      </c>
      <c r="D124" s="57">
        <f t="shared" si="10"/>
        <v>748800.98</v>
      </c>
      <c r="E124" s="57">
        <f t="shared" si="10"/>
        <v>365068.26</v>
      </c>
      <c r="F124" s="57">
        <f t="shared" si="10"/>
        <v>0</v>
      </c>
      <c r="G124" s="57">
        <f t="shared" si="10"/>
        <v>1335897.7</v>
      </c>
      <c r="H124" s="57">
        <f t="shared" si="10"/>
        <v>1304043.1099999996</v>
      </c>
    </row>
    <row r="125" spans="1:8" ht="9.75" customHeight="1">
      <c r="A125" s="44"/>
      <c r="B125" s="44"/>
      <c r="C125" s="44"/>
      <c r="D125" s="44"/>
      <c r="E125" s="44"/>
      <c r="F125" s="44"/>
      <c r="G125" s="44"/>
      <c r="H125" s="44"/>
    </row>
    <row r="126" spans="1:8" ht="9.75" customHeight="1">
      <c r="A126" s="44"/>
      <c r="B126" s="44"/>
      <c r="C126" s="44"/>
      <c r="D126" s="44"/>
      <c r="E126" s="44"/>
      <c r="F126" s="44"/>
      <c r="G126" s="44"/>
      <c r="H126" s="44"/>
    </row>
    <row r="127" spans="1:8" ht="9.75" customHeight="1">
      <c r="A127" s="44"/>
      <c r="B127" s="44"/>
      <c r="C127" s="44"/>
      <c r="D127" s="44"/>
      <c r="E127" s="44"/>
      <c r="F127" s="44"/>
      <c r="G127" s="44"/>
      <c r="H127" s="44"/>
    </row>
    <row r="128" spans="1:8" ht="9.75" customHeight="1">
      <c r="A128" s="44"/>
      <c r="B128" s="44"/>
      <c r="C128" s="44"/>
      <c r="D128" s="44"/>
      <c r="E128" s="44"/>
      <c r="F128" s="44"/>
      <c r="G128" s="44"/>
      <c r="H128" s="44"/>
    </row>
    <row r="129" spans="1:8" ht="9.75" customHeight="1">
      <c r="A129" s="44"/>
      <c r="B129" s="44"/>
      <c r="C129" s="44"/>
      <c r="D129" s="44"/>
      <c r="E129" s="44"/>
      <c r="F129" s="44"/>
      <c r="G129" s="44"/>
      <c r="H129" s="44"/>
    </row>
    <row r="130" spans="1:8" ht="12">
      <c r="A130" s="44"/>
      <c r="B130" s="44"/>
      <c r="C130" s="44"/>
      <c r="D130" s="44"/>
      <c r="E130" s="44"/>
      <c r="F130" s="44"/>
      <c r="G130" s="44"/>
      <c r="H130" s="44"/>
    </row>
    <row r="131" spans="1:8" ht="12">
      <c r="A131" s="44"/>
      <c r="B131" s="44"/>
      <c r="C131" s="44"/>
      <c r="D131" s="44"/>
      <c r="E131" s="44"/>
      <c r="F131" s="44"/>
      <c r="G131" s="44"/>
      <c r="H131" s="44"/>
    </row>
    <row r="132" spans="1:8" ht="12">
      <c r="A132" s="44"/>
      <c r="B132" s="44"/>
      <c r="C132" s="44"/>
      <c r="D132" s="44"/>
      <c r="E132" s="44"/>
      <c r="F132" s="44"/>
      <c r="G132" s="44"/>
      <c r="H132" s="44"/>
    </row>
    <row r="133" spans="1:8" ht="12">
      <c r="A133" s="44"/>
      <c r="B133" s="44"/>
      <c r="C133" s="44"/>
      <c r="D133" s="44"/>
      <c r="E133" s="44"/>
      <c r="F133" s="44"/>
      <c r="G133" s="44"/>
      <c r="H133" s="44"/>
    </row>
    <row r="134" spans="1:8" ht="12">
      <c r="A134" s="44"/>
      <c r="B134" s="44"/>
      <c r="C134" s="44"/>
      <c r="D134" s="44"/>
      <c r="E134" s="44"/>
      <c r="F134" s="44"/>
      <c r="G134" s="44"/>
      <c r="H134" s="44"/>
    </row>
    <row r="135" spans="1:8" ht="12">
      <c r="A135" s="44"/>
      <c r="B135" s="44"/>
      <c r="C135" s="44"/>
      <c r="D135" s="44"/>
      <c r="E135" s="44"/>
      <c r="F135" s="44"/>
      <c r="G135" s="44"/>
      <c r="H135" s="44"/>
    </row>
    <row r="137" spans="1:8" ht="12">
      <c r="A137" s="19" t="s">
        <v>82</v>
      </c>
      <c r="B137" s="19" t="s">
        <v>128</v>
      </c>
      <c r="H137" s="21" t="s">
        <v>85</v>
      </c>
    </row>
    <row r="138" spans="1:8" ht="12.75" thickBot="1">
      <c r="A138" s="19"/>
      <c r="B138" s="19"/>
      <c r="H138" s="21"/>
    </row>
    <row r="139" spans="2:8" ht="12">
      <c r="B139" s="22" t="s">
        <v>0</v>
      </c>
      <c r="C139" s="23" t="s">
        <v>1</v>
      </c>
      <c r="D139" s="24" t="s">
        <v>2</v>
      </c>
      <c r="E139" s="25"/>
      <c r="F139" s="24" t="s">
        <v>3</v>
      </c>
      <c r="G139" s="25"/>
      <c r="H139" s="26" t="s">
        <v>1</v>
      </c>
    </row>
    <row r="140" spans="2:8" ht="12">
      <c r="B140" s="27" t="s">
        <v>4</v>
      </c>
      <c r="C140" s="28" t="s">
        <v>5</v>
      </c>
      <c r="D140" s="29" t="s">
        <v>6</v>
      </c>
      <c r="E140" s="30"/>
      <c r="F140" s="29" t="s">
        <v>7</v>
      </c>
      <c r="G140" s="30"/>
      <c r="H140" s="31" t="s">
        <v>8</v>
      </c>
    </row>
    <row r="141" spans="2:8" ht="12">
      <c r="B141" s="32"/>
      <c r="C141" s="33"/>
      <c r="D141" s="33" t="s">
        <v>9</v>
      </c>
      <c r="E141" s="33" t="s">
        <v>10</v>
      </c>
      <c r="F141" s="33" t="s">
        <v>9</v>
      </c>
      <c r="G141" s="77" t="s">
        <v>10</v>
      </c>
      <c r="H141" s="77" t="s">
        <v>10</v>
      </c>
    </row>
    <row r="142" spans="2:8" ht="9.75" customHeight="1">
      <c r="B142" s="42"/>
      <c r="C142" s="35"/>
      <c r="D142" s="35"/>
      <c r="E142" s="35"/>
      <c r="F142" s="35"/>
      <c r="G142" s="44"/>
      <c r="H142" s="66"/>
    </row>
    <row r="143" spans="1:8" ht="9.75" customHeight="1">
      <c r="A143" s="19" t="s">
        <v>146</v>
      </c>
      <c r="B143" s="54"/>
      <c r="C143" s="39"/>
      <c r="D143" s="39"/>
      <c r="E143" s="38"/>
      <c r="F143" s="38"/>
      <c r="G143" s="44"/>
      <c r="H143" s="62"/>
    </row>
    <row r="144" spans="1:8" ht="9.75" customHeight="1">
      <c r="A144" s="20" t="s">
        <v>65</v>
      </c>
      <c r="B144" s="42"/>
      <c r="C144" s="48">
        <v>1152190.41</v>
      </c>
      <c r="D144" s="84">
        <f>3851735-D145</f>
        <v>3317438.13</v>
      </c>
      <c r="E144" s="47">
        <v>3729398.49</v>
      </c>
      <c r="F144" s="48">
        <v>1344.2</v>
      </c>
      <c r="G144" s="84">
        <f>408162.29-G145</f>
        <v>352212.51999999996</v>
      </c>
      <c r="H144" s="85">
        <f>+C144+D144-E144+F144-G144</f>
        <v>389361.7299999998</v>
      </c>
    </row>
    <row r="145" spans="1:8" ht="9.75" customHeight="1">
      <c r="A145" s="20" t="s">
        <v>66</v>
      </c>
      <c r="B145" s="42"/>
      <c r="C145" s="39">
        <v>4016852.74</v>
      </c>
      <c r="D145" s="39">
        <v>534296.8699999999</v>
      </c>
      <c r="E145" s="38"/>
      <c r="F145" s="44"/>
      <c r="G145" s="39">
        <v>55949.77</v>
      </c>
      <c r="H145" s="62">
        <f>+C145+D145-E145+F145-G145</f>
        <v>4495199.840000001</v>
      </c>
    </row>
    <row r="146" spans="2:8" ht="9.75" customHeight="1">
      <c r="B146" s="42"/>
      <c r="C146" s="38"/>
      <c r="D146" s="38"/>
      <c r="E146" s="38"/>
      <c r="F146" s="38"/>
      <c r="G146" s="39"/>
      <c r="H146" s="62"/>
    </row>
    <row r="147" spans="1:8" ht="9.75" customHeight="1">
      <c r="A147" s="21" t="s">
        <v>67</v>
      </c>
      <c r="B147" s="42"/>
      <c r="C147" s="43">
        <f>+C144+C145</f>
        <v>5169043.15</v>
      </c>
      <c r="D147" s="43">
        <f>SUM(D144:D145)</f>
        <v>3851735</v>
      </c>
      <c r="E147" s="43">
        <f>SUM(E144:E146)</f>
        <v>3729398.49</v>
      </c>
      <c r="F147" s="43">
        <f>SUM(F144:F145)</f>
        <v>1344.2</v>
      </c>
      <c r="G147" s="43">
        <f>SUM(G144:G145)</f>
        <v>408162.29</v>
      </c>
      <c r="H147" s="56">
        <f>C147+D147-E147+F147-G147</f>
        <v>4884561.57</v>
      </c>
    </row>
    <row r="148" spans="1:8" ht="9.75" customHeight="1">
      <c r="A148" s="19" t="s">
        <v>147</v>
      </c>
      <c r="B148" s="54"/>
      <c r="C148" s="39"/>
      <c r="D148" s="39"/>
      <c r="E148" s="39"/>
      <c r="F148" s="38"/>
      <c r="G148" s="44"/>
      <c r="H148" s="62"/>
    </row>
    <row r="149" spans="1:10" ht="9.75" customHeight="1">
      <c r="A149" s="20" t="s">
        <v>68</v>
      </c>
      <c r="B149" s="42"/>
      <c r="C149" s="38">
        <v>5671628.99</v>
      </c>
      <c r="D149" s="38">
        <f>10043+811982+162259.65</f>
        <v>984284.65</v>
      </c>
      <c r="E149" s="38"/>
      <c r="F149" s="38"/>
      <c r="G149" s="39">
        <f>10314.34+874068.22+172759.65+174027.77</f>
        <v>1231169.98</v>
      </c>
      <c r="H149" s="62">
        <f>C149+D149-E149+F149-G149</f>
        <v>5424743.66</v>
      </c>
      <c r="J149" s="78"/>
    </row>
    <row r="150" spans="1:8" ht="9.75" customHeight="1">
      <c r="A150" s="20" t="s">
        <v>69</v>
      </c>
      <c r="B150" s="42"/>
      <c r="C150" s="38">
        <v>124306.5</v>
      </c>
      <c r="D150" s="38">
        <f>44391.08-11750.79</f>
        <v>32640.29</v>
      </c>
      <c r="E150" s="39"/>
      <c r="F150" s="38"/>
      <c r="G150" s="44">
        <f>18928.76+2827.13</f>
        <v>21755.89</v>
      </c>
      <c r="H150" s="62">
        <f>C150+D150-E150+F150-G150</f>
        <v>135190.90000000002</v>
      </c>
    </row>
    <row r="151" spans="2:8" ht="9.75" customHeight="1">
      <c r="B151" s="42"/>
      <c r="C151" s="38"/>
      <c r="D151" s="38"/>
      <c r="E151" s="38"/>
      <c r="F151" s="38"/>
      <c r="G151" s="39"/>
      <c r="H151" s="62"/>
    </row>
    <row r="152" spans="1:8" ht="9.75" customHeight="1">
      <c r="A152" s="21" t="s">
        <v>70</v>
      </c>
      <c r="B152" s="42"/>
      <c r="C152" s="43">
        <f aca="true" t="shared" si="11" ref="C152:H152">SUM(C149:C151)</f>
        <v>5795935.49</v>
      </c>
      <c r="D152" s="43">
        <f t="shared" si="11"/>
        <v>1016924.9400000001</v>
      </c>
      <c r="E152" s="43">
        <f t="shared" si="11"/>
        <v>0</v>
      </c>
      <c r="F152" s="43">
        <f t="shared" si="11"/>
        <v>0</v>
      </c>
      <c r="G152" s="43">
        <f t="shared" si="11"/>
        <v>1252925.8699999999</v>
      </c>
      <c r="H152" s="56">
        <f t="shared" si="11"/>
        <v>5559934.5600000005</v>
      </c>
    </row>
    <row r="153" spans="1:8" ht="9.75" customHeight="1">
      <c r="A153" s="44"/>
      <c r="B153" s="42"/>
      <c r="C153" s="38"/>
      <c r="D153" s="38"/>
      <c r="E153" s="38"/>
      <c r="F153" s="38"/>
      <c r="G153" s="39"/>
      <c r="H153" s="62"/>
    </row>
    <row r="154" spans="1:8" ht="9.75" customHeight="1">
      <c r="A154" s="19" t="s">
        <v>148</v>
      </c>
      <c r="B154" s="42"/>
      <c r="C154" s="38"/>
      <c r="D154" s="38"/>
      <c r="E154" s="38"/>
      <c r="F154" s="38"/>
      <c r="G154" s="39"/>
      <c r="H154" s="62"/>
    </row>
    <row r="155" spans="1:8" ht="9.75" customHeight="1">
      <c r="A155" s="20" t="s">
        <v>149</v>
      </c>
      <c r="B155" s="42"/>
      <c r="C155" s="38"/>
      <c r="D155" s="38"/>
      <c r="E155" s="38"/>
      <c r="F155" s="38"/>
      <c r="G155" s="39"/>
      <c r="H155" s="62"/>
    </row>
    <row r="156" spans="1:8" ht="9.75" customHeight="1">
      <c r="A156" s="20" t="s">
        <v>71</v>
      </c>
      <c r="B156" s="42"/>
      <c r="C156" s="38"/>
      <c r="D156" s="38"/>
      <c r="E156" s="38"/>
      <c r="F156" s="38"/>
      <c r="G156" s="39"/>
      <c r="H156" s="62">
        <f aca="true" t="shared" si="12" ref="H156:H163">C156+D156-E156+F156-G156</f>
        <v>0</v>
      </c>
    </row>
    <row r="157" spans="1:8" ht="9.75" customHeight="1">
      <c r="A157" s="20" t="s">
        <v>72</v>
      </c>
      <c r="B157" s="42"/>
      <c r="C157" s="44">
        <v>904304.73</v>
      </c>
      <c r="D157" s="87">
        <v>113622.96</v>
      </c>
      <c r="E157" s="38">
        <f>71742.16+11325.54</f>
        <v>83067.70000000001</v>
      </c>
      <c r="F157" s="38"/>
      <c r="G157" s="44">
        <v>46866.68</v>
      </c>
      <c r="H157" s="62">
        <f t="shared" si="12"/>
        <v>887993.3099999999</v>
      </c>
    </row>
    <row r="158" spans="1:8" ht="9.75" customHeight="1">
      <c r="A158" s="20" t="s">
        <v>73</v>
      </c>
      <c r="B158" s="42"/>
      <c r="C158" s="38"/>
      <c r="D158" s="38"/>
      <c r="E158" s="38"/>
      <c r="F158" s="38"/>
      <c r="G158" s="39"/>
      <c r="H158" s="62">
        <f t="shared" si="12"/>
        <v>0</v>
      </c>
    </row>
    <row r="159" spans="1:8" ht="9.75" customHeight="1">
      <c r="A159" s="20" t="s">
        <v>74</v>
      </c>
      <c r="B159" s="42"/>
      <c r="C159" s="38"/>
      <c r="D159" s="38"/>
      <c r="E159" s="38"/>
      <c r="F159" s="38"/>
      <c r="G159" s="39"/>
      <c r="H159" s="62">
        <f t="shared" si="12"/>
        <v>0</v>
      </c>
    </row>
    <row r="160" spans="1:8" ht="9.75" customHeight="1">
      <c r="A160" s="20" t="s">
        <v>150</v>
      </c>
      <c r="B160" s="42"/>
      <c r="C160" s="38">
        <v>494134.44999999984</v>
      </c>
      <c r="D160" s="44">
        <v>980544.24</v>
      </c>
      <c r="E160" s="38">
        <v>848602.1</v>
      </c>
      <c r="F160" s="38"/>
      <c r="G160" s="44">
        <v>83470.95</v>
      </c>
      <c r="H160" s="62">
        <f t="shared" si="12"/>
        <v>542605.64</v>
      </c>
    </row>
    <row r="161" spans="1:8" ht="9.75" customHeight="1">
      <c r="A161" s="20" t="s">
        <v>151</v>
      </c>
      <c r="B161" s="42"/>
      <c r="C161" s="38"/>
      <c r="D161" s="38"/>
      <c r="E161" s="38"/>
      <c r="F161" s="38"/>
      <c r="G161" s="39"/>
      <c r="H161" s="62">
        <f t="shared" si="12"/>
        <v>0</v>
      </c>
    </row>
    <row r="162" spans="1:8" ht="9.75" customHeight="1">
      <c r="A162" s="20" t="s">
        <v>152</v>
      </c>
      <c r="B162" s="42"/>
      <c r="C162" s="38">
        <v>436048.53</v>
      </c>
      <c r="D162" s="86">
        <v>1309324.57</v>
      </c>
      <c r="E162" s="38">
        <v>1265105.97</v>
      </c>
      <c r="F162" s="38"/>
      <c r="G162" s="44">
        <v>196082.06</v>
      </c>
      <c r="H162" s="62">
        <f t="shared" si="12"/>
        <v>284185.0700000001</v>
      </c>
    </row>
    <row r="163" spans="1:8" ht="9.75" customHeight="1">
      <c r="A163" s="20" t="s">
        <v>153</v>
      </c>
      <c r="B163" s="42"/>
      <c r="C163" s="38">
        <v>55755.58999999997</v>
      </c>
      <c r="D163" s="44">
        <v>226688.34</v>
      </c>
      <c r="E163" s="38">
        <v>201609.65</v>
      </c>
      <c r="F163" s="38"/>
      <c r="G163" s="44">
        <v>43411.1</v>
      </c>
      <c r="H163" s="62">
        <f t="shared" si="12"/>
        <v>37423.17999999994</v>
      </c>
    </row>
    <row r="164" spans="1:8" ht="9.75" customHeight="1">
      <c r="A164" s="20" t="s">
        <v>154</v>
      </c>
      <c r="B164" s="42"/>
      <c r="C164" s="38"/>
      <c r="D164" s="38"/>
      <c r="E164" s="38"/>
      <c r="F164" s="38"/>
      <c r="G164" s="39"/>
      <c r="H164" s="62"/>
    </row>
    <row r="165" spans="1:8" ht="9.75" customHeight="1">
      <c r="A165" s="20" t="s">
        <v>27</v>
      </c>
      <c r="B165" s="42"/>
      <c r="C165" s="38"/>
      <c r="D165" s="38"/>
      <c r="E165" s="38"/>
      <c r="F165" s="38"/>
      <c r="G165" s="39"/>
      <c r="H165" s="62">
        <f>C165+D165-E165+F165-G165</f>
        <v>0</v>
      </c>
    </row>
    <row r="166" spans="1:8" ht="9.75" customHeight="1">
      <c r="A166" s="20" t="s">
        <v>28</v>
      </c>
      <c r="B166" s="42"/>
      <c r="C166" s="38"/>
      <c r="D166" s="38"/>
      <c r="E166" s="38"/>
      <c r="F166" s="38"/>
      <c r="G166" s="39"/>
      <c r="H166" s="62">
        <f>C166+D166-E166+F166-G166</f>
        <v>0</v>
      </c>
    </row>
    <row r="167" spans="1:8" ht="9.75" customHeight="1">
      <c r="A167" s="20" t="s">
        <v>75</v>
      </c>
      <c r="B167" s="42"/>
      <c r="C167" s="38"/>
      <c r="D167" s="38"/>
      <c r="E167" s="38"/>
      <c r="F167" s="38"/>
      <c r="G167" s="39"/>
      <c r="H167" s="62">
        <f>C167+D167-E167+F167-G167</f>
        <v>0</v>
      </c>
    </row>
    <row r="168" spans="1:8" ht="9.75" customHeight="1">
      <c r="A168" s="20" t="s">
        <v>155</v>
      </c>
      <c r="B168" s="42"/>
      <c r="C168" s="38"/>
      <c r="D168" s="38"/>
      <c r="E168" s="38"/>
      <c r="F168" s="38"/>
      <c r="G168" s="39"/>
      <c r="H168" s="62">
        <f>C168+D168-E168+F168-G168</f>
        <v>0</v>
      </c>
    </row>
    <row r="169" spans="2:8" ht="9.75" customHeight="1">
      <c r="B169" s="42"/>
      <c r="C169" s="38"/>
      <c r="D169" s="38"/>
      <c r="E169" s="38"/>
      <c r="F169" s="38"/>
      <c r="G169" s="39"/>
      <c r="H169" s="62"/>
    </row>
    <row r="170" spans="1:8" ht="10.5" customHeight="1" thickBot="1">
      <c r="A170" s="21" t="s">
        <v>76</v>
      </c>
      <c r="B170" s="49"/>
      <c r="C170" s="57">
        <f aca="true" t="shared" si="13" ref="C170:H170">SUM(C155:C168)</f>
        <v>1890243.2999999998</v>
      </c>
      <c r="D170" s="57">
        <f t="shared" si="13"/>
        <v>2630180.11</v>
      </c>
      <c r="E170" s="57">
        <f t="shared" si="13"/>
        <v>2398385.42</v>
      </c>
      <c r="F170" s="57">
        <f t="shared" si="13"/>
        <v>0</v>
      </c>
      <c r="G170" s="57">
        <f t="shared" si="13"/>
        <v>369830.79</v>
      </c>
      <c r="H170" s="58">
        <f t="shared" si="13"/>
        <v>1752207.2</v>
      </c>
    </row>
    <row r="171" spans="2:8" ht="9.75" customHeight="1">
      <c r="B171" s="59"/>
      <c r="C171" s="60"/>
      <c r="D171" s="60"/>
      <c r="E171" s="60"/>
      <c r="F171" s="60"/>
      <c r="G171" s="75"/>
      <c r="H171" s="68"/>
    </row>
    <row r="172" spans="1:8" ht="9.75" customHeight="1">
      <c r="A172" s="19" t="s">
        <v>156</v>
      </c>
      <c r="B172" s="54"/>
      <c r="C172" s="39"/>
      <c r="D172" s="39"/>
      <c r="E172" s="39"/>
      <c r="F172" s="38"/>
      <c r="G172" s="44"/>
      <c r="H172" s="62"/>
    </row>
    <row r="173" spans="1:8" ht="9.75" customHeight="1">
      <c r="A173" s="20" t="s">
        <v>77</v>
      </c>
      <c r="B173" s="42"/>
      <c r="C173" s="38">
        <v>0</v>
      </c>
      <c r="D173" s="38"/>
      <c r="E173" s="38"/>
      <c r="F173" s="38"/>
      <c r="G173" s="39"/>
      <c r="H173" s="62">
        <f>C173+D173-E173+F173-G173</f>
        <v>0</v>
      </c>
    </row>
    <row r="174" spans="1:8" ht="9.75" customHeight="1">
      <c r="A174" s="20" t="s">
        <v>78</v>
      </c>
      <c r="B174" s="42"/>
      <c r="C174" s="38"/>
      <c r="D174" s="38"/>
      <c r="E174" s="38"/>
      <c r="F174" s="38"/>
      <c r="G174" s="39"/>
      <c r="H174" s="62">
        <f>C174+D174-E174+F174-G174</f>
        <v>0</v>
      </c>
    </row>
    <row r="175" spans="2:8" ht="9.75" customHeight="1">
      <c r="B175" s="42"/>
      <c r="C175" s="38"/>
      <c r="D175" s="38"/>
      <c r="E175" s="38"/>
      <c r="F175" s="38"/>
      <c r="G175" s="39"/>
      <c r="H175" s="62"/>
    </row>
    <row r="176" spans="1:8" ht="10.5" customHeight="1" thickBot="1">
      <c r="A176" s="21" t="s">
        <v>59</v>
      </c>
      <c r="B176" s="42"/>
      <c r="C176" s="43">
        <f aca="true" t="shared" si="14" ref="C176:H176">SUM(C173:C175)</f>
        <v>0</v>
      </c>
      <c r="D176" s="43">
        <f t="shared" si="14"/>
        <v>0</v>
      </c>
      <c r="E176" s="43">
        <f t="shared" si="14"/>
        <v>0</v>
      </c>
      <c r="F176" s="43">
        <f t="shared" si="14"/>
        <v>0</v>
      </c>
      <c r="G176" s="43">
        <f t="shared" si="14"/>
        <v>0</v>
      </c>
      <c r="H176" s="56">
        <f t="shared" si="14"/>
        <v>0</v>
      </c>
    </row>
    <row r="177" spans="1:8" ht="13.5" customHeight="1" thickBot="1">
      <c r="A177" s="72" t="s">
        <v>79</v>
      </c>
      <c r="B177" s="73"/>
      <c r="C177" s="74">
        <f aca="true" t="shared" si="15" ref="C177:H177">C147+C152+C170+C176</f>
        <v>12855221.940000001</v>
      </c>
      <c r="D177" s="74">
        <f t="shared" si="15"/>
        <v>7498840.050000001</v>
      </c>
      <c r="E177" s="74">
        <f t="shared" si="15"/>
        <v>6127783.91</v>
      </c>
      <c r="F177" s="74">
        <f t="shared" si="15"/>
        <v>1344.2</v>
      </c>
      <c r="G177" s="74">
        <f t="shared" si="15"/>
        <v>2030918.95</v>
      </c>
      <c r="H177" s="74">
        <f t="shared" si="15"/>
        <v>12196703.33</v>
      </c>
    </row>
    <row r="178" spans="1:8" ht="9.75" customHeight="1">
      <c r="A178" s="44"/>
      <c r="B178" s="44"/>
      <c r="C178" s="44"/>
      <c r="D178" s="44"/>
      <c r="E178" s="44"/>
      <c r="F178" s="44"/>
      <c r="G178" s="44"/>
      <c r="H178" s="44"/>
    </row>
    <row r="179" spans="1:8" ht="9.75" customHeight="1">
      <c r="A179" s="44"/>
      <c r="B179" s="44"/>
      <c r="C179" s="44"/>
      <c r="D179" s="44"/>
      <c r="E179" s="44"/>
      <c r="F179" s="44"/>
      <c r="G179" s="44"/>
      <c r="H179" s="44"/>
    </row>
    <row r="180" spans="1:8" ht="9.75" customHeight="1">
      <c r="A180" s="44"/>
      <c r="B180" s="44"/>
      <c r="C180" s="44"/>
      <c r="D180" s="44"/>
      <c r="E180" s="44"/>
      <c r="F180" s="44"/>
      <c r="G180" s="44"/>
      <c r="H180" s="44"/>
    </row>
    <row r="181" spans="1:8" ht="10.5" customHeight="1">
      <c r="A181" s="79"/>
      <c r="B181" s="44"/>
      <c r="C181" s="44"/>
      <c r="D181" s="44"/>
      <c r="E181" s="44"/>
      <c r="F181" s="44"/>
      <c r="G181" s="44"/>
      <c r="H181" s="44"/>
    </row>
    <row r="182" spans="1:8" ht="12">
      <c r="A182" s="19" t="s">
        <v>82</v>
      </c>
      <c r="B182" s="19" t="s">
        <v>128</v>
      </c>
      <c r="H182" s="21" t="s">
        <v>85</v>
      </c>
    </row>
    <row r="183" spans="1:8" ht="12.75" thickBot="1">
      <c r="A183" s="19"/>
      <c r="B183" s="19"/>
      <c r="H183" s="21"/>
    </row>
    <row r="184" spans="2:8" ht="10.5" customHeight="1">
      <c r="B184" s="22" t="s">
        <v>0</v>
      </c>
      <c r="C184" s="23" t="s">
        <v>1</v>
      </c>
      <c r="D184" s="24" t="s">
        <v>2</v>
      </c>
      <c r="E184" s="25"/>
      <c r="F184" s="24" t="s">
        <v>3</v>
      </c>
      <c r="G184" s="25"/>
      <c r="H184" s="26" t="s">
        <v>1</v>
      </c>
    </row>
    <row r="185" spans="2:8" ht="13.5" customHeight="1">
      <c r="B185" s="27" t="s">
        <v>4</v>
      </c>
      <c r="C185" s="28" t="s">
        <v>5</v>
      </c>
      <c r="D185" s="29" t="s">
        <v>6</v>
      </c>
      <c r="E185" s="30"/>
      <c r="F185" s="29" t="s">
        <v>7</v>
      </c>
      <c r="G185" s="30"/>
      <c r="H185" s="31" t="s">
        <v>8</v>
      </c>
    </row>
    <row r="186" spans="2:8" ht="13.5" customHeight="1">
      <c r="B186" s="32"/>
      <c r="C186" s="33"/>
      <c r="D186" s="33" t="s">
        <v>9</v>
      </c>
      <c r="E186" s="33" t="s">
        <v>10</v>
      </c>
      <c r="F186" s="33" t="s">
        <v>9</v>
      </c>
      <c r="G186" s="33" t="s">
        <v>10</v>
      </c>
      <c r="H186" s="52" t="s">
        <v>10</v>
      </c>
    </row>
    <row r="187" spans="1:8" ht="13.5" customHeight="1">
      <c r="A187" s="76" t="s">
        <v>80</v>
      </c>
      <c r="B187" s="80"/>
      <c r="C187" s="81"/>
      <c r="D187" s="81"/>
      <c r="E187" s="81"/>
      <c r="F187" s="82"/>
      <c r="G187" s="81"/>
      <c r="H187" s="83"/>
    </row>
    <row r="188" spans="2:8" ht="10.5" customHeight="1">
      <c r="B188" s="42"/>
      <c r="C188" s="38"/>
      <c r="D188" s="38"/>
      <c r="E188" s="38"/>
      <c r="F188" s="38"/>
      <c r="G188" s="44"/>
      <c r="H188" s="62"/>
    </row>
    <row r="189" spans="1:8" ht="10.5" customHeight="1">
      <c r="A189" s="19" t="s">
        <v>157</v>
      </c>
      <c r="B189" s="42"/>
      <c r="C189" s="38">
        <v>2256208.09</v>
      </c>
      <c r="D189" s="63">
        <v>748800.98</v>
      </c>
      <c r="E189" s="38">
        <v>365068.26</v>
      </c>
      <c r="F189" s="38"/>
      <c r="G189" s="63">
        <v>1335897.7</v>
      </c>
      <c r="H189" s="62">
        <f>C189+D189-E189+F189-G189</f>
        <v>1304043.1099999996</v>
      </c>
    </row>
    <row r="190" spans="1:8" ht="10.5" customHeight="1">
      <c r="A190" s="19" t="s">
        <v>158</v>
      </c>
      <c r="B190" s="42"/>
      <c r="C190" s="38"/>
      <c r="D190" s="38"/>
      <c r="E190" s="38"/>
      <c r="F190" s="38"/>
      <c r="G190" s="39"/>
      <c r="H190" s="62">
        <f>C190+D190-E190+F190-G190</f>
        <v>0</v>
      </c>
    </row>
    <row r="191" spans="1:8" ht="10.5" customHeight="1">
      <c r="A191" s="19" t="s">
        <v>159</v>
      </c>
      <c r="B191" s="42"/>
      <c r="C191" s="38"/>
      <c r="D191" s="38"/>
      <c r="E191" s="38"/>
      <c r="F191" s="38"/>
      <c r="G191" s="39"/>
      <c r="H191" s="62"/>
    </row>
    <row r="192" spans="2:8" ht="10.5" customHeight="1">
      <c r="B192" s="42"/>
      <c r="C192" s="38"/>
      <c r="D192" s="38"/>
      <c r="E192" s="38"/>
      <c r="F192" s="38"/>
      <c r="G192" s="39"/>
      <c r="H192" s="62"/>
    </row>
    <row r="193" spans="1:8" ht="10.5" customHeight="1" thickBot="1">
      <c r="A193" s="21" t="s">
        <v>64</v>
      </c>
      <c r="B193" s="49"/>
      <c r="C193" s="57">
        <f aca="true" t="shared" si="16" ref="C193:H193">SUM(C189:C192)</f>
        <v>2256208.09</v>
      </c>
      <c r="D193" s="57">
        <f t="shared" si="16"/>
        <v>748800.98</v>
      </c>
      <c r="E193" s="57">
        <f t="shared" si="16"/>
        <v>365068.26</v>
      </c>
      <c r="F193" s="57">
        <f t="shared" si="16"/>
        <v>0</v>
      </c>
      <c r="G193" s="57">
        <f t="shared" si="16"/>
        <v>1335897.7</v>
      </c>
      <c r="H193" s="58">
        <f t="shared" si="16"/>
        <v>1304043.1099999996</v>
      </c>
    </row>
    <row r="194" spans="2:8" ht="12">
      <c r="B194" s="44"/>
      <c r="C194" s="44"/>
      <c r="D194" s="44"/>
      <c r="E194" s="44"/>
      <c r="F194" s="44"/>
      <c r="G194" s="44"/>
      <c r="H194" s="44"/>
    </row>
    <row r="195" spans="2:8" ht="12">
      <c r="B195" s="44"/>
      <c r="C195" s="44"/>
      <c r="D195" s="44"/>
      <c r="E195" s="44"/>
      <c r="F195" s="44"/>
      <c r="G195" s="44"/>
      <c r="H195" s="44"/>
    </row>
    <row r="196" spans="2:8" ht="12">
      <c r="B196" s="44"/>
      <c r="C196" s="44"/>
      <c r="D196" s="44"/>
      <c r="E196" s="44"/>
      <c r="F196" s="44"/>
      <c r="G196" s="44"/>
      <c r="H196" s="44"/>
    </row>
    <row r="197" spans="2:8" ht="12">
      <c r="B197" s="44"/>
      <c r="C197" s="44"/>
      <c r="D197" s="44"/>
      <c r="E197" s="44"/>
      <c r="F197" s="44"/>
      <c r="G197" s="44"/>
      <c r="H197" s="44"/>
    </row>
    <row r="198" spans="2:8" ht="12">
      <c r="B198" s="44"/>
      <c r="C198" s="44"/>
      <c r="D198" s="44"/>
      <c r="E198" s="44"/>
      <c r="F198" s="44"/>
      <c r="G198" s="44"/>
      <c r="H198" s="44"/>
    </row>
    <row r="199" spans="2:8" ht="12">
      <c r="B199" s="44"/>
      <c r="C199" s="44"/>
      <c r="D199" s="44"/>
      <c r="E199" s="44"/>
      <c r="F199" s="44"/>
      <c r="G199" s="44"/>
      <c r="H199" s="44"/>
    </row>
    <row r="200" spans="1:8" ht="12">
      <c r="A200" s="44"/>
      <c r="C200" s="44"/>
      <c r="D200" s="44"/>
      <c r="E200" s="44"/>
      <c r="F200" s="44"/>
      <c r="G200" s="44"/>
      <c r="H200" s="44"/>
    </row>
    <row r="201" spans="2:8" ht="12">
      <c r="B201" s="44"/>
      <c r="C201" s="44"/>
      <c r="D201" s="44"/>
      <c r="E201" s="44"/>
      <c r="F201" s="44"/>
      <c r="G201" s="44"/>
      <c r="H201" s="44"/>
    </row>
    <row r="202" spans="2:8" ht="12">
      <c r="B202" s="44"/>
      <c r="C202" s="44"/>
      <c r="D202" s="44"/>
      <c r="E202" s="44"/>
      <c r="F202" s="44"/>
      <c r="G202" s="44"/>
      <c r="H202" s="44"/>
    </row>
    <row r="203" spans="2:8" ht="12">
      <c r="B203" s="44"/>
      <c r="C203" s="44"/>
      <c r="D203" s="44"/>
      <c r="E203" s="44"/>
      <c r="F203" s="44"/>
      <c r="G203" s="44"/>
      <c r="H203" s="44"/>
    </row>
    <row r="204" spans="2:8" ht="12">
      <c r="B204" s="44"/>
      <c r="C204" s="44"/>
      <c r="D204" s="44"/>
      <c r="E204" s="44"/>
      <c r="F204" s="44"/>
      <c r="G204" s="44"/>
      <c r="H204" s="44"/>
    </row>
    <row r="205" spans="1:8" ht="12">
      <c r="A205" s="20" t="s">
        <v>160</v>
      </c>
      <c r="B205" s="44"/>
      <c r="C205" s="44"/>
      <c r="D205" s="44"/>
      <c r="E205" s="44"/>
      <c r="F205" s="44"/>
      <c r="G205" s="44"/>
      <c r="H205" s="44"/>
    </row>
    <row r="206" spans="2:8" ht="12">
      <c r="B206" s="44"/>
      <c r="C206" s="44"/>
      <c r="D206" s="44"/>
      <c r="E206" s="44"/>
      <c r="F206" s="44"/>
      <c r="G206" s="44"/>
      <c r="H206" s="44"/>
    </row>
    <row r="207" spans="2:8" ht="12">
      <c r="B207" s="44"/>
      <c r="C207" s="44"/>
      <c r="D207" s="44"/>
      <c r="E207" s="44"/>
      <c r="F207" s="44"/>
      <c r="G207" s="44"/>
      <c r="H207" s="44"/>
    </row>
    <row r="208" spans="2:8" ht="12">
      <c r="B208" s="44"/>
      <c r="C208" s="44"/>
      <c r="D208" s="44"/>
      <c r="E208" s="44"/>
      <c r="F208" s="44"/>
      <c r="G208" s="44"/>
      <c r="H208" s="44"/>
    </row>
    <row r="209" spans="2:8" ht="12">
      <c r="B209" s="44"/>
      <c r="C209" s="44"/>
      <c r="D209" s="44"/>
      <c r="E209" s="44"/>
      <c r="F209" s="44"/>
      <c r="G209" s="44"/>
      <c r="H209" s="44"/>
    </row>
    <row r="210" spans="2:8" ht="12">
      <c r="B210" s="44"/>
      <c r="C210" s="44"/>
      <c r="D210" s="44"/>
      <c r="E210" s="44"/>
      <c r="F210" s="44"/>
      <c r="G210" s="44"/>
      <c r="H210" s="44"/>
    </row>
    <row r="211" spans="2:8" ht="12">
      <c r="B211" s="44"/>
      <c r="C211" s="44"/>
      <c r="D211" s="44"/>
      <c r="E211" s="44"/>
      <c r="F211" s="44"/>
      <c r="G211" s="44"/>
      <c r="H211" s="44"/>
    </row>
    <row r="212" spans="2:8" ht="12">
      <c r="B212" s="44"/>
      <c r="C212" s="44"/>
      <c r="D212" s="44"/>
      <c r="E212" s="44"/>
      <c r="F212" s="44"/>
      <c r="G212" s="44"/>
      <c r="H212" s="44"/>
    </row>
    <row r="213" spans="2:8" ht="12">
      <c r="B213" s="44"/>
      <c r="C213" s="44"/>
      <c r="D213" s="44"/>
      <c r="E213" s="44"/>
      <c r="F213" s="44"/>
      <c r="G213" s="44"/>
      <c r="H213" s="44"/>
    </row>
    <row r="214" spans="1:8" ht="12">
      <c r="A214" s="41"/>
      <c r="B214" s="44"/>
      <c r="C214" s="44"/>
      <c r="D214" s="44"/>
      <c r="E214" s="44"/>
      <c r="F214" s="44"/>
      <c r="G214" s="44"/>
      <c r="H214" s="44"/>
    </row>
    <row r="215" spans="2:8" ht="12">
      <c r="B215" s="44"/>
      <c r="C215" s="44"/>
      <c r="D215" s="44"/>
      <c r="E215" s="44"/>
      <c r="F215" s="44"/>
      <c r="G215" s="44"/>
      <c r="H215" s="44"/>
    </row>
    <row r="216" spans="2:8" ht="12">
      <c r="B216" s="44"/>
      <c r="C216" s="44"/>
      <c r="D216" s="44"/>
      <c r="E216" s="44"/>
      <c r="F216" s="44"/>
      <c r="G216" s="44"/>
      <c r="H216" s="44"/>
    </row>
    <row r="217" spans="2:8" ht="12">
      <c r="B217" s="44"/>
      <c r="C217" s="44"/>
      <c r="D217" s="44"/>
      <c r="E217" s="44"/>
      <c r="F217" s="44"/>
      <c r="G217" s="44"/>
      <c r="H217" s="44"/>
    </row>
    <row r="218" spans="2:8" ht="12">
      <c r="B218" s="44"/>
      <c r="C218" s="44"/>
      <c r="D218" s="44"/>
      <c r="E218" s="44"/>
      <c r="F218" s="44"/>
      <c r="G218" s="44"/>
      <c r="H218" s="44"/>
    </row>
    <row r="219" spans="2:8" ht="12">
      <c r="B219" s="44"/>
      <c r="C219" s="44"/>
      <c r="D219" s="44"/>
      <c r="E219" s="44"/>
      <c r="F219" s="44"/>
      <c r="G219" s="44"/>
      <c r="H219" s="44"/>
    </row>
    <row r="220" spans="2:8" ht="12">
      <c r="B220" s="44"/>
      <c r="C220" s="44"/>
      <c r="D220" s="44"/>
      <c r="E220" s="44"/>
      <c r="F220" s="44"/>
      <c r="G220" s="44"/>
      <c r="H220" s="44"/>
    </row>
    <row r="221" spans="2:8" ht="12">
      <c r="B221" s="44"/>
      <c r="C221" s="44"/>
      <c r="D221" s="44"/>
      <c r="E221" s="44"/>
      <c r="F221" s="44"/>
      <c r="G221" s="44"/>
      <c r="H221" s="44"/>
    </row>
    <row r="222" spans="2:8" ht="12">
      <c r="B222" s="44"/>
      <c r="C222" s="44"/>
      <c r="D222" s="44"/>
      <c r="E222" s="44"/>
      <c r="F222" s="44"/>
      <c r="G222" s="44"/>
      <c r="H222" s="44"/>
    </row>
    <row r="223" spans="2:8" ht="12">
      <c r="B223" s="44"/>
      <c r="C223" s="44"/>
      <c r="D223" s="44"/>
      <c r="E223" s="44"/>
      <c r="F223" s="44"/>
      <c r="G223" s="44"/>
      <c r="H223" s="44"/>
    </row>
    <row r="224" spans="2:8" ht="12">
      <c r="B224" s="44"/>
      <c r="C224" s="44"/>
      <c r="D224" s="44"/>
      <c r="E224" s="44"/>
      <c r="F224" s="44"/>
      <c r="G224" s="44"/>
      <c r="H224" s="44"/>
    </row>
    <row r="225" spans="2:8" ht="12">
      <c r="B225" s="44"/>
      <c r="C225" s="44"/>
      <c r="D225" s="44"/>
      <c r="E225" s="44"/>
      <c r="F225" s="44"/>
      <c r="G225" s="44"/>
      <c r="H225" s="44"/>
    </row>
    <row r="226" spans="2:8" ht="12">
      <c r="B226" s="44"/>
      <c r="C226" s="44"/>
      <c r="D226" s="44"/>
      <c r="E226" s="44"/>
      <c r="F226" s="44"/>
      <c r="G226" s="44"/>
      <c r="H226" s="44"/>
    </row>
    <row r="227" spans="2:8" ht="12">
      <c r="B227" s="44"/>
      <c r="C227" s="44"/>
      <c r="D227" s="44"/>
      <c r="E227" s="44"/>
      <c r="F227" s="44"/>
      <c r="G227" s="44"/>
      <c r="H227" s="44"/>
    </row>
    <row r="228" spans="2:8" ht="12">
      <c r="B228" s="44"/>
      <c r="C228" s="44"/>
      <c r="D228" s="44"/>
      <c r="E228" s="44"/>
      <c r="F228" s="44"/>
      <c r="G228" s="44"/>
      <c r="H228" s="44"/>
    </row>
    <row r="229" spans="2:8" ht="12">
      <c r="B229" s="44"/>
      <c r="C229" s="44"/>
      <c r="D229" s="44"/>
      <c r="E229" s="44"/>
      <c r="F229" s="44"/>
      <c r="G229" s="44"/>
      <c r="H229" s="44"/>
    </row>
    <row r="230" spans="2:8" ht="12">
      <c r="B230" s="44"/>
      <c r="C230" s="44"/>
      <c r="D230" s="44"/>
      <c r="E230" s="44"/>
      <c r="F230" s="44"/>
      <c r="G230" s="44"/>
      <c r="H230" s="44"/>
    </row>
    <row r="231" spans="2:8" ht="12">
      <c r="B231" s="44"/>
      <c r="C231" s="44"/>
      <c r="D231" s="44"/>
      <c r="E231" s="44"/>
      <c r="F231" s="44"/>
      <c r="G231" s="44"/>
      <c r="H231" s="44"/>
    </row>
    <row r="232" spans="2:8" ht="12">
      <c r="B232" s="44"/>
      <c r="C232" s="44"/>
      <c r="D232" s="44"/>
      <c r="E232" s="44"/>
      <c r="F232" s="44"/>
      <c r="G232" s="44"/>
      <c r="H232" s="44"/>
    </row>
    <row r="233" spans="2:8" ht="12">
      <c r="B233" s="44"/>
      <c r="C233" s="44"/>
      <c r="D233" s="44"/>
      <c r="E233" s="44"/>
      <c r="F233" s="44"/>
      <c r="G233" s="44"/>
      <c r="H233" s="44"/>
    </row>
    <row r="234" spans="2:8" ht="12">
      <c r="B234" s="44"/>
      <c r="C234" s="44"/>
      <c r="D234" s="44"/>
      <c r="E234" s="44"/>
      <c r="F234" s="44"/>
      <c r="G234" s="44"/>
      <c r="H234" s="44"/>
    </row>
  </sheetData>
  <sheetProtection/>
  <printOptions/>
  <pageMargins left="0.25" right="0.5" top="0.31496062992125984" bottom="1.95" header="0.31496062992125984" footer="0.2755905511811024"/>
  <pageSetup horizontalDpi="300" verticalDpi="300" orientation="landscape" paperSize="9" scale="96" r:id="rId1"/>
  <ignoredErrors>
    <ignoredError sqref="H23 H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55">
      <selection activeCell="B71" sqref="B71"/>
    </sheetView>
  </sheetViews>
  <sheetFormatPr defaultColWidth="9.140625" defaultRowHeight="12.75"/>
  <cols>
    <col min="1" max="1" width="62.8515625" style="7" customWidth="1"/>
    <col min="2" max="2" width="14.140625" style="6" bestFit="1" customWidth="1"/>
    <col min="3" max="3" width="19.28125" style="7" customWidth="1"/>
    <col min="4" max="4" width="19.7109375" style="8" bestFit="1" customWidth="1"/>
    <col min="5" max="5" width="10.421875" style="7" bestFit="1" customWidth="1"/>
    <col min="6" max="16384" width="9.140625" style="7" customWidth="1"/>
  </cols>
  <sheetData>
    <row r="1" ht="15">
      <c r="A1" s="5" t="s">
        <v>94</v>
      </c>
    </row>
    <row r="7" spans="1:4" ht="15">
      <c r="A7" s="5" t="s">
        <v>93</v>
      </c>
      <c r="B7" s="9" t="s">
        <v>86</v>
      </c>
      <c r="C7" s="9" t="s">
        <v>95</v>
      </c>
      <c r="D7" s="10" t="s">
        <v>126</v>
      </c>
    </row>
    <row r="9" spans="1:4" ht="15">
      <c r="A9" s="7" t="s">
        <v>107</v>
      </c>
      <c r="B9" s="3">
        <v>28500</v>
      </c>
      <c r="C9" s="11" t="s">
        <v>129</v>
      </c>
      <c r="D9" s="8">
        <f>B9*2/100</f>
        <v>570</v>
      </c>
    </row>
    <row r="10" spans="1:3" ht="15.75" customHeight="1">
      <c r="A10" s="11" t="s">
        <v>108</v>
      </c>
      <c r="B10" s="12">
        <v>166187.6</v>
      </c>
      <c r="C10" s="11" t="s">
        <v>91</v>
      </c>
    </row>
    <row r="11" spans="1:4" ht="15">
      <c r="A11" s="11" t="s">
        <v>111</v>
      </c>
      <c r="B11" s="3">
        <v>11762.3</v>
      </c>
      <c r="C11" s="11" t="s">
        <v>112</v>
      </c>
      <c r="D11" s="8">
        <f>9950.4*2/100</f>
        <v>199.00799999999998</v>
      </c>
    </row>
    <row r="12" spans="1:4" ht="15">
      <c r="A12" s="11" t="s">
        <v>113</v>
      </c>
      <c r="B12" s="3">
        <v>3448.5</v>
      </c>
      <c r="C12" s="11" t="s">
        <v>114</v>
      </c>
      <c r="D12" s="8">
        <f>B12*2/100</f>
        <v>68.97</v>
      </c>
    </row>
    <row r="13" spans="1:4" ht="15">
      <c r="A13" s="11" t="s">
        <v>115</v>
      </c>
      <c r="B13" s="3">
        <v>309429.55</v>
      </c>
      <c r="C13" s="11" t="s">
        <v>112</v>
      </c>
      <c r="D13" s="8">
        <f>191668.44*2/100</f>
        <v>3833.3688</v>
      </c>
    </row>
    <row r="14" spans="1:3" ht="15">
      <c r="A14" s="11" t="s">
        <v>116</v>
      </c>
      <c r="B14" s="3">
        <v>3968.92</v>
      </c>
      <c r="C14" s="11" t="s">
        <v>131</v>
      </c>
    </row>
    <row r="15" spans="1:3" ht="15">
      <c r="A15" s="11" t="s">
        <v>117</v>
      </c>
      <c r="B15" s="3">
        <v>11000</v>
      </c>
      <c r="C15" s="11" t="s">
        <v>131</v>
      </c>
    </row>
    <row r="16" ht="15">
      <c r="A16" s="11"/>
    </row>
    <row r="17" spans="1:4" ht="15">
      <c r="A17" s="5" t="s">
        <v>90</v>
      </c>
      <c r="B17" s="13">
        <f>SUM(B9:B16)</f>
        <v>534296.8699999999</v>
      </c>
      <c r="D17" s="14">
        <f>SUM(D9:D16)</f>
        <v>4671.3468</v>
      </c>
    </row>
    <row r="20" spans="1:4" ht="15">
      <c r="A20" s="5" t="s">
        <v>96</v>
      </c>
      <c r="B20" s="9" t="s">
        <v>86</v>
      </c>
      <c r="C20" s="9" t="s">
        <v>95</v>
      </c>
      <c r="D20" s="10" t="s">
        <v>92</v>
      </c>
    </row>
    <row r="22" spans="1:4" ht="15">
      <c r="A22" s="7" t="s">
        <v>109</v>
      </c>
      <c r="B22" s="6">
        <v>80749.12</v>
      </c>
      <c r="C22" s="7" t="s">
        <v>110</v>
      </c>
      <c r="D22" s="8">
        <f>72631.72*15/100</f>
        <v>10894.758</v>
      </c>
    </row>
    <row r="23" spans="1:4" ht="15.75" customHeight="1">
      <c r="A23" s="11" t="s">
        <v>105</v>
      </c>
      <c r="B23" s="3">
        <v>5000</v>
      </c>
      <c r="C23" s="11" t="s">
        <v>130</v>
      </c>
      <c r="D23" s="8">
        <f>B23*15/100</f>
        <v>750</v>
      </c>
    </row>
    <row r="25" spans="1:4" ht="15">
      <c r="A25" s="5" t="s">
        <v>97</v>
      </c>
      <c r="B25" s="13">
        <f>SUM(B22:B24)</f>
        <v>85749.12</v>
      </c>
      <c r="C25" s="13"/>
      <c r="D25" s="13">
        <f>SUM(D22:D24)</f>
        <v>11644.758</v>
      </c>
    </row>
    <row r="29" spans="1:4" ht="15">
      <c r="A29" s="5" t="s">
        <v>98</v>
      </c>
      <c r="B29" s="9" t="s">
        <v>86</v>
      </c>
      <c r="C29" s="9" t="s">
        <v>95</v>
      </c>
      <c r="D29" s="10" t="s">
        <v>92</v>
      </c>
    </row>
    <row r="31" spans="1:3" ht="15">
      <c r="A31" s="7" t="s">
        <v>118</v>
      </c>
      <c r="B31" s="6">
        <v>549</v>
      </c>
      <c r="C31" s="7" t="s">
        <v>119</v>
      </c>
    </row>
    <row r="33" spans="1:2" ht="15">
      <c r="A33" s="5" t="s">
        <v>99</v>
      </c>
      <c r="B33" s="13">
        <f>SUM(B31:B32)</f>
        <v>549</v>
      </c>
    </row>
    <row r="34" spans="1:2" ht="15">
      <c r="A34" s="5"/>
      <c r="B34" s="13"/>
    </row>
    <row r="35" spans="1:2" ht="15">
      <c r="A35" s="5"/>
      <c r="B35" s="13"/>
    </row>
    <row r="36" spans="1:4" ht="15">
      <c r="A36" s="5" t="s">
        <v>121</v>
      </c>
      <c r="B36" s="9" t="s">
        <v>86</v>
      </c>
      <c r="C36" s="9" t="s">
        <v>95</v>
      </c>
      <c r="D36" s="10" t="s">
        <v>92</v>
      </c>
    </row>
    <row r="37" spans="1:2" ht="15">
      <c r="A37" s="5"/>
      <c r="B37" s="13"/>
    </row>
    <row r="38" spans="1:3" ht="15">
      <c r="A38" s="7" t="s">
        <v>106</v>
      </c>
      <c r="B38" s="6">
        <v>2137.44</v>
      </c>
      <c r="C38" s="7" t="s">
        <v>132</v>
      </c>
    </row>
    <row r="39" spans="1:2" ht="15">
      <c r="A39" s="5"/>
      <c r="B39" s="13"/>
    </row>
    <row r="40" spans="1:2" ht="15">
      <c r="A40" s="5" t="s">
        <v>120</v>
      </c>
      <c r="B40" s="13">
        <f>SUM(B38:B39)</f>
        <v>2137.44</v>
      </c>
    </row>
    <row r="41" spans="1:2" ht="15">
      <c r="A41" s="5"/>
      <c r="B41" s="13"/>
    </row>
    <row r="42" spans="1:2" ht="15">
      <c r="A42" s="5"/>
      <c r="B42" s="13"/>
    </row>
    <row r="43" spans="1:4" ht="15">
      <c r="A43" s="5" t="s">
        <v>122</v>
      </c>
      <c r="B43" s="9" t="s">
        <v>86</v>
      </c>
      <c r="C43" s="9" t="s">
        <v>95</v>
      </c>
      <c r="D43" s="10" t="s">
        <v>92</v>
      </c>
    </row>
    <row r="44" spans="1:2" ht="15">
      <c r="A44" s="5"/>
      <c r="B44" s="13"/>
    </row>
    <row r="45" spans="1:3" ht="15">
      <c r="A45" s="7" t="s">
        <v>124</v>
      </c>
      <c r="B45" s="6">
        <v>795.2</v>
      </c>
      <c r="C45" s="7" t="s">
        <v>125</v>
      </c>
    </row>
    <row r="46" spans="1:2" ht="15">
      <c r="A46" s="5"/>
      <c r="B46" s="13"/>
    </row>
    <row r="47" spans="1:2" ht="15">
      <c r="A47" s="5" t="s">
        <v>123</v>
      </c>
      <c r="B47" s="13">
        <f>SUM(B45:B46)</f>
        <v>795.2</v>
      </c>
    </row>
    <row r="48" ht="15">
      <c r="B48" s="13"/>
    </row>
    <row r="49" spans="1:2" ht="15">
      <c r="A49" s="5"/>
      <c r="B49" s="13"/>
    </row>
    <row r="51" spans="1:2" ht="15">
      <c r="A51" s="5" t="s">
        <v>100</v>
      </c>
      <c r="B51" s="13">
        <f>+B33+B25+B17+B40+B47</f>
        <v>623527.6299999998</v>
      </c>
    </row>
    <row r="52" spans="1:3" ht="15">
      <c r="A52" s="5"/>
      <c r="B52" s="13"/>
      <c r="C52" s="15"/>
    </row>
    <row r="54" spans="1:2" ht="15">
      <c r="A54" s="5"/>
      <c r="B54" s="13"/>
    </row>
    <row r="56" ht="15">
      <c r="D56" s="16"/>
    </row>
    <row r="57" ht="15">
      <c r="D57" s="16"/>
    </row>
    <row r="58" spans="1:4" ht="15">
      <c r="A58" s="5" t="s">
        <v>101</v>
      </c>
      <c r="D58" s="16"/>
    </row>
    <row r="59" ht="15">
      <c r="D59" s="16"/>
    </row>
    <row r="60" spans="1:4" ht="15">
      <c r="A60" s="7" t="s">
        <v>89</v>
      </c>
      <c r="B60" s="6">
        <f>D9+D11+D13+D22+D23</f>
        <v>16247.1348</v>
      </c>
      <c r="D60" s="16"/>
    </row>
    <row r="61" spans="1:4" ht="15">
      <c r="A61" s="7" t="s">
        <v>102</v>
      </c>
      <c r="B61" s="6">
        <v>157780.64</v>
      </c>
      <c r="D61" s="16"/>
    </row>
    <row r="62" ht="15">
      <c r="D62" s="16"/>
    </row>
    <row r="63" spans="1:4" ht="15">
      <c r="A63" s="5" t="s">
        <v>88</v>
      </c>
      <c r="B63" s="13">
        <f>SUM(B60:B62)</f>
        <v>174027.7748</v>
      </c>
      <c r="D63" s="16"/>
    </row>
    <row r="64" ht="15">
      <c r="D64" s="16"/>
    </row>
    <row r="65" ht="15">
      <c r="D65" s="16"/>
    </row>
    <row r="66" spans="1:4" ht="15">
      <c r="A66" s="7" t="s">
        <v>87</v>
      </c>
      <c r="B66" s="6">
        <f>D12</f>
        <v>68.97</v>
      </c>
      <c r="D66" s="16"/>
    </row>
    <row r="67" spans="1:4" ht="15">
      <c r="A67" s="7" t="s">
        <v>102</v>
      </c>
      <c r="B67" s="6">
        <v>2758.16</v>
      </c>
      <c r="D67" s="16"/>
    </row>
    <row r="68" ht="15">
      <c r="D68" s="16"/>
    </row>
    <row r="69" spans="1:4" ht="15">
      <c r="A69" s="5" t="s">
        <v>103</v>
      </c>
      <c r="B69" s="13">
        <f>SUM(B66:B68)</f>
        <v>2827.1299999999997</v>
      </c>
      <c r="D69" s="16"/>
    </row>
    <row r="70" ht="15">
      <c r="D70" s="16"/>
    </row>
    <row r="71" spans="1:4" ht="15">
      <c r="A71" s="5" t="s">
        <v>104</v>
      </c>
      <c r="B71" s="13">
        <f>B63+B69</f>
        <v>176854.90480000002</v>
      </c>
      <c r="D71" s="16"/>
    </row>
    <row r="72" ht="15">
      <c r="D72" s="16"/>
    </row>
    <row r="73" ht="15">
      <c r="D73" s="16"/>
    </row>
    <row r="74" ht="15">
      <c r="D74" s="16"/>
    </row>
    <row r="75" ht="15">
      <c r="D75" s="16"/>
    </row>
    <row r="76" ht="15">
      <c r="D76" s="16"/>
    </row>
    <row r="77" ht="15">
      <c r="D77" s="16"/>
    </row>
    <row r="78" ht="15">
      <c r="D78" s="16"/>
    </row>
    <row r="79" ht="15">
      <c r="D79" s="16"/>
    </row>
    <row r="80" ht="15">
      <c r="D80" s="16"/>
    </row>
    <row r="81" ht="15">
      <c r="D81" s="16"/>
    </row>
    <row r="82" ht="15">
      <c r="D82" s="16"/>
    </row>
    <row r="83" ht="15">
      <c r="D83" s="16"/>
    </row>
    <row r="84" ht="15">
      <c r="D84" s="16"/>
    </row>
    <row r="85" ht="15">
      <c r="D85" s="16"/>
    </row>
    <row r="86" ht="15">
      <c r="D86" s="16"/>
    </row>
    <row r="87" ht="15">
      <c r="D87" s="16"/>
    </row>
    <row r="88" ht="15">
      <c r="D88" s="16"/>
    </row>
    <row r="89" ht="15">
      <c r="D89" s="16"/>
    </row>
    <row r="90" ht="15">
      <c r="D90" s="16"/>
    </row>
    <row r="91" ht="15">
      <c r="D91" s="16"/>
    </row>
    <row r="92" ht="15">
      <c r="D92" s="16"/>
    </row>
    <row r="93" ht="15">
      <c r="D93" s="16"/>
    </row>
    <row r="94" ht="15">
      <c r="D94" s="16"/>
    </row>
    <row r="95" ht="15">
      <c r="D95" s="16"/>
    </row>
    <row r="96" ht="15">
      <c r="D96" s="16"/>
    </row>
    <row r="97" ht="15">
      <c r="D97" s="16"/>
    </row>
    <row r="98" ht="15">
      <c r="D98" s="16"/>
    </row>
    <row r="99" ht="15">
      <c r="D99" s="16"/>
    </row>
    <row r="100" ht="15">
      <c r="D100" s="16"/>
    </row>
    <row r="101" ht="15">
      <c r="D101" s="16"/>
    </row>
    <row r="102" ht="15">
      <c r="D102" s="16"/>
    </row>
    <row r="103" ht="15">
      <c r="D103" s="16"/>
    </row>
    <row r="104" ht="15">
      <c r="D104" s="16"/>
    </row>
    <row r="105" ht="15">
      <c r="D105" s="16"/>
    </row>
    <row r="106" ht="15">
      <c r="D106" s="16"/>
    </row>
    <row r="107" ht="15">
      <c r="D107" s="16"/>
    </row>
    <row r="108" ht="15">
      <c r="D108" s="16"/>
    </row>
    <row r="109" ht="15">
      <c r="D109" s="16"/>
    </row>
    <row r="110" ht="15">
      <c r="D110" s="16"/>
    </row>
    <row r="111" ht="15">
      <c r="D111" s="16"/>
    </row>
    <row r="112" ht="15">
      <c r="D112" s="16"/>
    </row>
    <row r="113" ht="15">
      <c r="D113" s="16"/>
    </row>
    <row r="114" ht="15">
      <c r="D114" s="16"/>
    </row>
    <row r="115" ht="15">
      <c r="D115" s="16"/>
    </row>
    <row r="116" ht="15">
      <c r="D116" s="16"/>
    </row>
    <row r="117" ht="15">
      <c r="D117" s="16"/>
    </row>
    <row r="118" ht="15">
      <c r="D118" s="16"/>
    </row>
    <row r="119" ht="15">
      <c r="D119" s="16"/>
    </row>
    <row r="120" ht="15">
      <c r="D120" s="16"/>
    </row>
    <row r="121" ht="15">
      <c r="D121" s="16"/>
    </row>
    <row r="122" ht="15">
      <c r="D122" s="16"/>
    </row>
    <row r="123" ht="15">
      <c r="D123" s="16"/>
    </row>
    <row r="124" ht="15">
      <c r="D12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2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4.00390625" style="0" bestFit="1" customWidth="1"/>
    <col min="2" max="3" width="14.140625" style="0" bestFit="1" customWidth="1"/>
    <col min="4" max="4" width="10.421875" style="0" bestFit="1" customWidth="1"/>
    <col min="5" max="5" width="12.8515625" style="0" bestFit="1" customWidth="1"/>
    <col min="6" max="6" width="14.00390625" style="0" bestFit="1" customWidth="1"/>
  </cols>
  <sheetData>
    <row r="6" spans="1:6" ht="12.75">
      <c r="A6" s="2">
        <v>12855221.939999998</v>
      </c>
      <c r="B6" s="2">
        <v>7498840.05</v>
      </c>
      <c r="C6" s="2">
        <v>6127783.91</v>
      </c>
      <c r="D6" s="2">
        <v>1344.2</v>
      </c>
      <c r="E6" s="2">
        <v>2030918.9499999997</v>
      </c>
      <c r="F6" s="2">
        <v>12196703.329999998</v>
      </c>
    </row>
    <row r="7" spans="1:6" ht="12.75">
      <c r="A7" s="2"/>
      <c r="B7" s="2"/>
      <c r="C7" s="2"/>
      <c r="D7" s="2"/>
      <c r="E7" s="2"/>
      <c r="F7" s="2"/>
    </row>
    <row r="8" spans="1:6" ht="12.75">
      <c r="A8" s="2">
        <v>12855221.940000001</v>
      </c>
      <c r="B8" s="2">
        <v>3647105.05</v>
      </c>
      <c r="C8" s="2">
        <v>2398385.42</v>
      </c>
      <c r="D8" s="2">
        <v>0</v>
      </c>
      <c r="E8" s="2">
        <v>1622756.66</v>
      </c>
      <c r="F8" s="2">
        <v>12481184.91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2">
        <f aca="true" t="shared" si="0" ref="A10:F10">A6-A8</f>
        <v>0</v>
      </c>
      <c r="B10" s="2">
        <f t="shared" si="0"/>
        <v>3851735</v>
      </c>
      <c r="C10" s="2">
        <f t="shared" si="0"/>
        <v>3729398.49</v>
      </c>
      <c r="D10" s="2">
        <f t="shared" si="0"/>
        <v>1344.2</v>
      </c>
      <c r="E10" s="2">
        <f t="shared" si="0"/>
        <v>408162.2899999998</v>
      </c>
      <c r="F10" s="2">
        <f t="shared" si="0"/>
        <v>-284481.58000000194</v>
      </c>
    </row>
    <row r="15" spans="1:2" ht="12.75">
      <c r="A15" s="2">
        <v>-284481.57598899986</v>
      </c>
      <c r="B15" s="18" t="s">
        <v>133</v>
      </c>
    </row>
    <row r="17" ht="12.75">
      <c r="A17" s="4">
        <f>A15-F10</f>
        <v>0.004011002078186721</v>
      </c>
    </row>
    <row r="18" ht="12.75">
      <c r="A18" s="4"/>
    </row>
    <row r="21" spans="1:6" ht="12.75">
      <c r="A21">
        <v>12855221.939999998</v>
      </c>
      <c r="B21">
        <v>7498840.05</v>
      </c>
      <c r="C21">
        <v>6127783.91</v>
      </c>
      <c r="D21">
        <v>1344.2</v>
      </c>
      <c r="E21">
        <v>2030918.9499999997</v>
      </c>
      <c r="F21">
        <v>12196703.329999998</v>
      </c>
    </row>
    <row r="22" ht="13.5" thickBot="1"/>
    <row r="23" spans="1:6" ht="13.5" thickBot="1">
      <c r="A23" s="1">
        <v>12855221.940000001</v>
      </c>
      <c r="B23" s="1">
        <v>7498840.050000001</v>
      </c>
      <c r="C23" s="1">
        <v>6127783.91</v>
      </c>
      <c r="D23" s="1">
        <v>1344.2</v>
      </c>
      <c r="E23" s="1">
        <v>2030918.95</v>
      </c>
      <c r="F23" s="1">
        <v>12196703.33</v>
      </c>
    </row>
    <row r="25" spans="1:6" ht="12.75">
      <c r="A25" s="17">
        <f aca="true" t="shared" si="1" ref="A25:F25">A21-A23</f>
        <v>0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17">
        <f t="shared" si="1"/>
        <v>0</v>
      </c>
      <c r="F25" s="17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 - CED</dc:creator>
  <cp:keywords/>
  <dc:description/>
  <cp:lastModifiedBy>Marcello</cp:lastModifiedBy>
  <cp:lastPrinted>2013-05-07T12:30:21Z</cp:lastPrinted>
  <dcterms:created xsi:type="dcterms:W3CDTF">1999-05-18T13:20:44Z</dcterms:created>
  <dcterms:modified xsi:type="dcterms:W3CDTF">2017-03-31T14:59:51Z</dcterms:modified>
  <cp:category/>
  <cp:version/>
  <cp:contentType/>
  <cp:contentStatus/>
</cp:coreProperties>
</file>